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aliborDeutsch\Desktop\Veřejné zakázky\Reko ul. Sládkova a 5. května\"/>
    </mc:Choice>
  </mc:AlternateContent>
  <xr:revisionPtr revIDLastSave="0" documentId="8_{6C8F71B2-BBBB-430B-ACF5-3B3888B082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 stavby" sheetId="1" r:id="rId1"/>
    <sheet name="SO 101 - Rekonstrukce kom..." sheetId="2" r:id="rId2"/>
    <sheet name="SO 301 - Odvodnění komuni..." sheetId="3" r:id="rId3"/>
    <sheet name="SO 401 - Veřejné osvětlení" sheetId="4" r:id="rId4"/>
    <sheet name="VRN - VRN" sheetId="5" r:id="rId5"/>
    <sheet name="Pokyny pro vyplnění" sheetId="6" r:id="rId6"/>
  </sheets>
  <definedNames>
    <definedName name="_xlnm._FilterDatabase" localSheetId="1" hidden="1">'SO 101 - Rekonstrukce kom...'!$C$87:$K$312</definedName>
    <definedName name="_xlnm._FilterDatabase" localSheetId="2" hidden="1">'SO 301 - Odvodnění komuni...'!$C$86:$K$417</definedName>
    <definedName name="_xlnm._FilterDatabase" localSheetId="3" hidden="1">'SO 401 - Veřejné osvětlení'!$C$86:$K$239</definedName>
    <definedName name="_xlnm._FilterDatabase" localSheetId="4" hidden="1">'VRN - VRN'!$C$83:$K$127</definedName>
    <definedName name="_xlnm.Print_Titles" localSheetId="0">'Rekapitulace stavby'!$52:$52</definedName>
    <definedName name="_xlnm.Print_Titles" localSheetId="1">'SO 101 - Rekonstrukce kom...'!$87:$87</definedName>
    <definedName name="_xlnm.Print_Titles" localSheetId="2">'SO 301 - Odvodnění komuni...'!$86:$86</definedName>
    <definedName name="_xlnm.Print_Titles" localSheetId="3">'SO 401 - Veřejné osvětlení'!$86:$86</definedName>
    <definedName name="_xlnm.Print_Titles" localSheetId="4">'VRN - VRN'!$83:$83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'SO 101 - Rekonstrukce kom...'!$C$4:$J$39,'SO 101 - Rekonstrukce kom...'!$C$45:$J$69,'SO 101 - Rekonstrukce kom...'!$C$75:$K$312</definedName>
    <definedName name="_xlnm.Print_Area" localSheetId="2">'SO 301 - Odvodnění komuni...'!$C$4:$J$39,'SO 301 - Odvodnění komuni...'!$C$45:$J$68,'SO 301 - Odvodnění komuni...'!$C$74:$K$417</definedName>
    <definedName name="_xlnm.Print_Area" localSheetId="3">'SO 401 - Veřejné osvětlení'!$C$4:$J$39,'SO 401 - Veřejné osvětlení'!$C$45:$J$68,'SO 401 - Veřejné osvětlení'!$C$74:$K$239</definedName>
    <definedName name="_xlnm.Print_Area" localSheetId="4">'VRN - VRN'!$C$4:$J$39,'VRN - VRN'!$C$45:$J$65,'VRN - VRN'!$C$71:$K$127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4" i="5"/>
  <c r="BH114" i="5"/>
  <c r="BG114" i="5"/>
  <c r="BF114" i="5"/>
  <c r="T114" i="5"/>
  <c r="T113" i="5" s="1"/>
  <c r="R114" i="5"/>
  <c r="R113" i="5"/>
  <c r="P114" i="5"/>
  <c r="P113" i="5"/>
  <c r="BI111" i="5"/>
  <c r="BH111" i="5"/>
  <c r="BG111" i="5"/>
  <c r="BF111" i="5"/>
  <c r="T111" i="5"/>
  <c r="R111" i="5"/>
  <c r="P111" i="5"/>
  <c r="BI109" i="5"/>
  <c r="BH109" i="5"/>
  <c r="BG109" i="5"/>
  <c r="BF109" i="5"/>
  <c r="T109" i="5"/>
  <c r="R109" i="5"/>
  <c r="P109" i="5"/>
  <c r="BI107" i="5"/>
  <c r="BH107" i="5"/>
  <c r="BG107" i="5"/>
  <c r="BF107" i="5"/>
  <c r="T107" i="5"/>
  <c r="R107" i="5"/>
  <c r="P107" i="5"/>
  <c r="BI100" i="5"/>
  <c r="BH100" i="5"/>
  <c r="BG100" i="5"/>
  <c r="BF100" i="5"/>
  <c r="T100" i="5"/>
  <c r="R100" i="5"/>
  <c r="P100" i="5"/>
  <c r="BI96" i="5"/>
  <c r="BH96" i="5"/>
  <c r="BG96" i="5"/>
  <c r="BF96" i="5"/>
  <c r="T96" i="5"/>
  <c r="R96" i="5"/>
  <c r="P96" i="5"/>
  <c r="BI90" i="5"/>
  <c r="BH90" i="5"/>
  <c r="BG90" i="5"/>
  <c r="BF90" i="5"/>
  <c r="T90" i="5"/>
  <c r="R90" i="5"/>
  <c r="P90" i="5"/>
  <c r="BI86" i="5"/>
  <c r="BH86" i="5"/>
  <c r="BG86" i="5"/>
  <c r="BF86" i="5"/>
  <c r="T86" i="5"/>
  <c r="R86" i="5"/>
  <c r="P86" i="5"/>
  <c r="J81" i="5"/>
  <c r="F78" i="5"/>
  <c r="E76" i="5"/>
  <c r="J55" i="5"/>
  <c r="F52" i="5"/>
  <c r="E50" i="5"/>
  <c r="J21" i="5"/>
  <c r="E21" i="5"/>
  <c r="J80" i="5" s="1"/>
  <c r="J20" i="5"/>
  <c r="J18" i="5"/>
  <c r="E18" i="5"/>
  <c r="F81" i="5"/>
  <c r="J17" i="5"/>
  <c r="J15" i="5"/>
  <c r="E15" i="5"/>
  <c r="F80" i="5" s="1"/>
  <c r="J14" i="5"/>
  <c r="J12" i="5"/>
  <c r="J78" i="5" s="1"/>
  <c r="E7" i="5"/>
  <c r="E48" i="5" s="1"/>
  <c r="J37" i="4"/>
  <c r="J36" i="4"/>
  <c r="AY57" i="1" s="1"/>
  <c r="J35" i="4"/>
  <c r="AX57" i="1" s="1"/>
  <c r="BI237" i="4"/>
  <c r="BH237" i="4"/>
  <c r="BG237" i="4"/>
  <c r="BF237" i="4"/>
  <c r="T237" i="4"/>
  <c r="T236" i="4" s="1"/>
  <c r="T235" i="4" s="1"/>
  <c r="R237" i="4"/>
  <c r="R236" i="4" s="1"/>
  <c r="R235" i="4" s="1"/>
  <c r="P237" i="4"/>
  <c r="P236" i="4"/>
  <c r="P235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0" i="4"/>
  <c r="BH140" i="4"/>
  <c r="BG140" i="4"/>
  <c r="BF140" i="4"/>
  <c r="T140" i="4"/>
  <c r="R140" i="4"/>
  <c r="P140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J84" i="4"/>
  <c r="F81" i="4"/>
  <c r="E79" i="4"/>
  <c r="J55" i="4"/>
  <c r="F52" i="4"/>
  <c r="E50" i="4"/>
  <c r="J21" i="4"/>
  <c r="E21" i="4"/>
  <c r="J83" i="4"/>
  <c r="J20" i="4"/>
  <c r="J18" i="4"/>
  <c r="E18" i="4"/>
  <c r="F55" i="4" s="1"/>
  <c r="J17" i="4"/>
  <c r="J15" i="4"/>
  <c r="E15" i="4"/>
  <c r="F83" i="4"/>
  <c r="J14" i="4"/>
  <c r="J12" i="4"/>
  <c r="J81" i="4"/>
  <c r="E7" i="4"/>
  <c r="E77" i="4"/>
  <c r="J37" i="3"/>
  <c r="J36" i="3"/>
  <c r="AY56" i="1"/>
  <c r="J35" i="3"/>
  <c r="AX56" i="1"/>
  <c r="BI415" i="3"/>
  <c r="BH415" i="3"/>
  <c r="BG415" i="3"/>
  <c r="BF415" i="3"/>
  <c r="T415" i="3"/>
  <c r="T414" i="3"/>
  <c r="R415" i="3"/>
  <c r="R414" i="3"/>
  <c r="P415" i="3"/>
  <c r="P414" i="3" s="1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4" i="3"/>
  <c r="BH404" i="3"/>
  <c r="BG404" i="3"/>
  <c r="BF404" i="3"/>
  <c r="T404" i="3"/>
  <c r="R404" i="3"/>
  <c r="P404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7" i="3"/>
  <c r="BH377" i="3"/>
  <c r="BG377" i="3"/>
  <c r="BF377" i="3"/>
  <c r="T377" i="3"/>
  <c r="R377" i="3"/>
  <c r="P377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R339" i="3"/>
  <c r="P339" i="3"/>
  <c r="BI337" i="3"/>
  <c r="BH337" i="3"/>
  <c r="BG337" i="3"/>
  <c r="BF337" i="3"/>
  <c r="T337" i="3"/>
  <c r="R337" i="3"/>
  <c r="P337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R329" i="3"/>
  <c r="P329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4" i="3"/>
  <c r="BH304" i="3"/>
  <c r="BG304" i="3"/>
  <c r="BF304" i="3"/>
  <c r="T304" i="3"/>
  <c r="R304" i="3"/>
  <c r="P304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48" i="3"/>
  <c r="BH248" i="3"/>
  <c r="BG248" i="3"/>
  <c r="BF248" i="3"/>
  <c r="T248" i="3"/>
  <c r="R248" i="3"/>
  <c r="P248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6" i="3"/>
  <c r="BH236" i="3"/>
  <c r="BG236" i="3"/>
  <c r="BF236" i="3"/>
  <c r="T236" i="3"/>
  <c r="R236" i="3"/>
  <c r="P236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29" i="3"/>
  <c r="BH229" i="3"/>
  <c r="BG229" i="3"/>
  <c r="BF229" i="3"/>
  <c r="T229" i="3"/>
  <c r="R229" i="3"/>
  <c r="P229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R205" i="3"/>
  <c r="P205" i="3"/>
  <c r="BI198" i="3"/>
  <c r="BH198" i="3"/>
  <c r="BG198" i="3"/>
  <c r="BF198" i="3"/>
  <c r="T198" i="3"/>
  <c r="R198" i="3"/>
  <c r="P198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68" i="3"/>
  <c r="BH168" i="3"/>
  <c r="BG168" i="3"/>
  <c r="BF168" i="3"/>
  <c r="T168" i="3"/>
  <c r="R168" i="3"/>
  <c r="P168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0" i="3"/>
  <c r="BH90" i="3"/>
  <c r="BG90" i="3"/>
  <c r="BF90" i="3"/>
  <c r="T90" i="3"/>
  <c r="R90" i="3"/>
  <c r="P90" i="3"/>
  <c r="J84" i="3"/>
  <c r="J83" i="3"/>
  <c r="F83" i="3"/>
  <c r="F81" i="3"/>
  <c r="E79" i="3"/>
  <c r="J55" i="3"/>
  <c r="J54" i="3"/>
  <c r="F54" i="3"/>
  <c r="F52" i="3"/>
  <c r="E50" i="3"/>
  <c r="J18" i="3"/>
  <c r="E18" i="3"/>
  <c r="F55" i="3" s="1"/>
  <c r="J17" i="3"/>
  <c r="J12" i="3"/>
  <c r="J52" i="3" s="1"/>
  <c r="E7" i="3"/>
  <c r="E77" i="3"/>
  <c r="J37" i="2"/>
  <c r="J36" i="2"/>
  <c r="AY55" i="1" s="1"/>
  <c r="J35" i="2"/>
  <c r="AX55" i="1"/>
  <c r="BI310" i="2"/>
  <c r="BH310" i="2"/>
  <c r="BG310" i="2"/>
  <c r="BF310" i="2"/>
  <c r="T310" i="2"/>
  <c r="R310" i="2"/>
  <c r="P310" i="2"/>
  <c r="BI302" i="2"/>
  <c r="BH302" i="2"/>
  <c r="BG302" i="2"/>
  <c r="BF302" i="2"/>
  <c r="T302" i="2"/>
  <c r="T301" i="2" s="1"/>
  <c r="T300" i="2" s="1"/>
  <c r="R302" i="2"/>
  <c r="R301" i="2" s="1"/>
  <c r="R300" i="2" s="1"/>
  <c r="P302" i="2"/>
  <c r="P301" i="2" s="1"/>
  <c r="P300" i="2" s="1"/>
  <c r="BI297" i="2"/>
  <c r="BH297" i="2"/>
  <c r="BG297" i="2"/>
  <c r="BF297" i="2"/>
  <c r="T297" i="2"/>
  <c r="T296" i="2" s="1"/>
  <c r="R297" i="2"/>
  <c r="R296" i="2" s="1"/>
  <c r="P297" i="2"/>
  <c r="P296" i="2" s="1"/>
  <c r="BI293" i="2"/>
  <c r="BH293" i="2"/>
  <c r="BG293" i="2"/>
  <c r="BF293" i="2"/>
  <c r="T293" i="2"/>
  <c r="R293" i="2"/>
  <c r="P293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6" i="2"/>
  <c r="BH96" i="2"/>
  <c r="BG96" i="2"/>
  <c r="BF96" i="2"/>
  <c r="T96" i="2"/>
  <c r="R96" i="2"/>
  <c r="P96" i="2"/>
  <c r="BI91" i="2"/>
  <c r="BH91" i="2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55" i="2"/>
  <c r="J17" i="2"/>
  <c r="J12" i="2"/>
  <c r="J82" i="2"/>
  <c r="E7" i="2"/>
  <c r="E78" i="2" s="1"/>
  <c r="L50" i="1"/>
  <c r="AM50" i="1"/>
  <c r="AM49" i="1"/>
  <c r="L49" i="1"/>
  <c r="AM47" i="1"/>
  <c r="L47" i="1"/>
  <c r="L45" i="1"/>
  <c r="L44" i="1"/>
  <c r="J144" i="2"/>
  <c r="J359" i="3"/>
  <c r="J115" i="4"/>
  <c r="BK282" i="3"/>
  <c r="BK127" i="4"/>
  <c r="BK257" i="3"/>
  <c r="BK269" i="3"/>
  <c r="J140" i="2"/>
  <c r="J168" i="3"/>
  <c r="BK147" i="4"/>
  <c r="BK111" i="5"/>
  <c r="BK384" i="3"/>
  <c r="BK334" i="3"/>
  <c r="J174" i="3"/>
  <c r="BK329" i="3"/>
  <c r="BK265" i="2"/>
  <c r="J368" i="3"/>
  <c r="J201" i="4"/>
  <c r="J96" i="5"/>
  <c r="J105" i="3"/>
  <c r="J302" i="2"/>
  <c r="J356" i="3"/>
  <c r="J279" i="3"/>
  <c r="BK341" i="3"/>
  <c r="BK307" i="3"/>
  <c r="J248" i="3"/>
  <c r="J178" i="4"/>
  <c r="J147" i="4"/>
  <c r="J133" i="2"/>
  <c r="BK364" i="3"/>
  <c r="J329" i="3"/>
  <c r="J96" i="2"/>
  <c r="J121" i="3"/>
  <c r="BK201" i="4"/>
  <c r="J121" i="5"/>
  <c r="J253" i="2"/>
  <c r="J346" i="3"/>
  <c r="J296" i="3"/>
  <c r="BK175" i="2"/>
  <c r="J236" i="3"/>
  <c r="BK86" i="5"/>
  <c r="BK96" i="2"/>
  <c r="BK411" i="3"/>
  <c r="BK126" i="5"/>
  <c r="J108" i="3"/>
  <c r="J223" i="4"/>
  <c r="BK215" i="3"/>
  <c r="BK135" i="3"/>
  <c r="J136" i="2"/>
  <c r="BK280" i="2"/>
  <c r="BK198" i="4"/>
  <c r="J119" i="5"/>
  <c r="BK377" i="3"/>
  <c r="J393" i="3"/>
  <c r="BK229" i="3"/>
  <c r="J231" i="4"/>
  <c r="J291" i="3"/>
  <c r="J293" i="3"/>
  <c r="BK172" i="4"/>
  <c r="J215" i="3"/>
  <c r="J213" i="4"/>
  <c r="J243" i="2"/>
  <c r="J377" i="3"/>
  <c r="BK90" i="3"/>
  <c r="BK374" i="3"/>
  <c r="BK98" i="4"/>
  <c r="BK108" i="3"/>
  <c r="BK381" i="3"/>
  <c r="J100" i="5"/>
  <c r="BK254" i="3"/>
  <c r="BK186" i="4"/>
  <c r="BK109" i="5"/>
  <c r="J415" i="3"/>
  <c r="BK209" i="4"/>
  <c r="AS54" i="1"/>
  <c r="BK191" i="4"/>
  <c r="J166" i="4"/>
  <c r="J90" i="5"/>
  <c r="BK148" i="2"/>
  <c r="J287" i="2"/>
  <c r="J148" i="2"/>
  <c r="J351" i="3"/>
  <c r="BK223" i="4"/>
  <c r="BK324" i="3"/>
  <c r="J218" i="2"/>
  <c r="J205" i="2"/>
  <c r="J187" i="3"/>
  <c r="BK175" i="4"/>
  <c r="J98" i="4"/>
  <c r="BK179" i="2"/>
  <c r="BK276" i="3"/>
  <c r="BK387" i="3"/>
  <c r="BK127" i="3"/>
  <c r="J175" i="2"/>
  <c r="BK301" i="3"/>
  <c r="BK182" i="4"/>
  <c r="BK158" i="4"/>
  <c r="J297" i="2"/>
  <c r="BK366" i="3"/>
  <c r="BK122" i="4"/>
  <c r="BK180" i="3"/>
  <c r="J288" i="3"/>
  <c r="J90" i="4"/>
  <c r="J175" i="4"/>
  <c r="J143" i="4"/>
  <c r="BK115" i="4"/>
  <c r="BK319" i="3"/>
  <c r="BK408" i="3"/>
  <c r="BK260" i="3"/>
  <c r="J397" i="3"/>
  <c r="BK196" i="2"/>
  <c r="J112" i="2"/>
  <c r="J198" i="3"/>
  <c r="BK183" i="3"/>
  <c r="BK227" i="4"/>
  <c r="J127" i="4"/>
  <c r="J129" i="4"/>
  <c r="BK195" i="4"/>
  <c r="BK121" i="3"/>
  <c r="J250" i="2"/>
  <c r="BK144" i="2"/>
  <c r="J265" i="2"/>
  <c r="J230" i="2"/>
  <c r="J135" i="3"/>
  <c r="BK236" i="3"/>
  <c r="J364" i="3"/>
  <c r="J122" i="4"/>
  <c r="J191" i="3"/>
  <c r="J401" i="3"/>
  <c r="J384" i="3"/>
  <c r="BK96" i="5"/>
  <c r="BK233" i="2"/>
  <c r="BK263" i="3"/>
  <c r="BK304" i="3"/>
  <c r="J198" i="4"/>
  <c r="BK230" i="2"/>
  <c r="J179" i="2"/>
  <c r="J268" i="2"/>
  <c r="J172" i="4"/>
  <c r="BK94" i="4"/>
  <c r="J145" i="4"/>
  <c r="BK140" i="4"/>
  <c r="J107" i="5"/>
  <c r="BK297" i="2"/>
  <c r="J99" i="3"/>
  <c r="BK153" i="3"/>
  <c r="J301" i="3"/>
  <c r="BK248" i="3"/>
  <c r="J271" i="3"/>
  <c r="BK371" i="3"/>
  <c r="J327" i="3"/>
  <c r="BK298" i="3"/>
  <c r="BK119" i="5"/>
  <c r="J199" i="2"/>
  <c r="J304" i="3"/>
  <c r="J180" i="3"/>
  <c r="J237" i="4"/>
  <c r="J186" i="4"/>
  <c r="BK143" i="4"/>
  <c r="J126" i="5"/>
  <c r="BK337" i="3"/>
  <c r="BK351" i="3"/>
  <c r="BK109" i="4"/>
  <c r="J118" i="4"/>
  <c r="J132" i="4"/>
  <c r="BK140" i="2"/>
  <c r="BK390" i="3"/>
  <c r="BK309" i="3"/>
  <c r="BK296" i="3"/>
  <c r="BK114" i="5"/>
  <c r="J153" i="3"/>
  <c r="J90" i="3"/>
  <c r="BK104" i="2"/>
  <c r="J104" i="2"/>
  <c r="J371" i="3"/>
  <c r="J220" i="3"/>
  <c r="J112" i="4"/>
  <c r="J284" i="2"/>
  <c r="BK124" i="3"/>
  <c r="BK105" i="3"/>
  <c r="J229" i="3"/>
  <c r="BK168" i="3"/>
  <c r="BK216" i="4"/>
  <c r="J240" i="2"/>
  <c r="BK246" i="2"/>
  <c r="J96" i="3"/>
  <c r="J195" i="4"/>
  <c r="J169" i="4"/>
  <c r="BK153" i="4"/>
  <c r="BK125" i="4"/>
  <c r="J125" i="4"/>
  <c r="J219" i="4"/>
  <c r="J223" i="2"/>
  <c r="BK205" i="2"/>
  <c r="BK187" i="3"/>
  <c r="BK161" i="4"/>
  <c r="BK202" i="2"/>
  <c r="BK293" i="3"/>
  <c r="J34" i="2"/>
  <c r="J196" i="2"/>
  <c r="J267" i="3"/>
  <c r="J155" i="4"/>
  <c r="BK279" i="3"/>
  <c r="J374" i="3"/>
  <c r="BK164" i="2"/>
  <c r="J322" i="3"/>
  <c r="J215" i="2"/>
  <c r="BK271" i="3"/>
  <c r="BK166" i="4"/>
  <c r="BK191" i="2"/>
  <c r="J124" i="3"/>
  <c r="BK107" i="4"/>
  <c r="J86" i="5"/>
  <c r="J216" i="4"/>
  <c r="BK284" i="2"/>
  <c r="BK288" i="3"/>
  <c r="J124" i="5"/>
  <c r="BK111" i="3"/>
  <c r="BK240" i="2"/>
  <c r="BK102" i="3"/>
  <c r="J111" i="5"/>
  <c r="J324" i="3"/>
  <c r="J240" i="3"/>
  <c r="J366" i="3"/>
  <c r="BK267" i="3"/>
  <c r="BK219" i="4"/>
  <c r="J104" i="4"/>
  <c r="J337" i="3"/>
  <c r="BK100" i="5"/>
  <c r="BK227" i="2"/>
  <c r="BK223" i="2"/>
  <c r="BK150" i="3"/>
  <c r="J182" i="4"/>
  <c r="BK250" i="2"/>
  <c r="BK90" i="5"/>
  <c r="J127" i="3"/>
  <c r="J277" i="2"/>
  <c r="J227" i="4"/>
  <c r="J119" i="2"/>
  <c r="BK115" i="2"/>
  <c r="BK132" i="3"/>
  <c r="J282" i="3"/>
  <c r="BK206" i="4"/>
  <c r="BK124" i="5"/>
  <c r="J177" i="3"/>
  <c r="J309" i="3"/>
  <c r="J404" i="3"/>
  <c r="J93" i="3"/>
  <c r="BK136" i="2"/>
  <c r="BK404" i="3"/>
  <c r="J387" i="3"/>
  <c r="BK213" i="4"/>
  <c r="BK287" i="2"/>
  <c r="J202" i="2"/>
  <c r="BK261" i="2"/>
  <c r="J191" i="4"/>
  <c r="BK231" i="4"/>
  <c r="J153" i="4"/>
  <c r="J94" i="4"/>
  <c r="J210" i="2"/>
  <c r="J91" i="2"/>
  <c r="F37" i="2"/>
  <c r="BK104" i="4"/>
  <c r="J164" i="2"/>
  <c r="J205" i="3"/>
  <c r="BK99" i="3"/>
  <c r="BK356" i="3"/>
  <c r="BK132" i="4"/>
  <c r="J118" i="3"/>
  <c r="J381" i="3"/>
  <c r="BK314" i="3"/>
  <c r="BK178" i="4"/>
  <c r="J293" i="2"/>
  <c r="J234" i="3"/>
  <c r="J361" i="3"/>
  <c r="BK349" i="3"/>
  <c r="BK169" i="4"/>
  <c r="BK119" i="2"/>
  <c r="BK359" i="3"/>
  <c r="BK118" i="4"/>
  <c r="BK150" i="4"/>
  <c r="J233" i="2"/>
  <c r="BK205" i="3"/>
  <c r="BK285" i="3"/>
  <c r="BK397" i="3"/>
  <c r="BK172" i="2"/>
  <c r="BK91" i="2"/>
  <c r="J129" i="2"/>
  <c r="BK184" i="2"/>
  <c r="J254" i="3"/>
  <c r="J341" i="3"/>
  <c r="J150" i="4"/>
  <c r="BK155" i="4"/>
  <c r="BK112" i="4"/>
  <c r="J135" i="4"/>
  <c r="BK121" i="5"/>
  <c r="BK268" i="2"/>
  <c r="J260" i="3"/>
  <c r="J307" i="3"/>
  <c r="J273" i="2"/>
  <c r="BK253" i="2"/>
  <c r="BK353" i="3"/>
  <c r="J172" i="2"/>
  <c r="BK240" i="3"/>
  <c r="BK312" i="3"/>
  <c r="BK332" i="3"/>
  <c r="J206" i="4"/>
  <c r="BK218" i="2"/>
  <c r="J390" i="3"/>
  <c r="BK174" i="3"/>
  <c r="BK107" i="5"/>
  <c r="BK153" i="2"/>
  <c r="BK317" i="3"/>
  <c r="BK96" i="3"/>
  <c r="J285" i="3"/>
  <c r="BK322" i="3"/>
  <c r="J161" i="4"/>
  <c r="J140" i="4"/>
  <c r="J184" i="2"/>
  <c r="BK93" i="3"/>
  <c r="J411" i="3"/>
  <c r="J109" i="4"/>
  <c r="J153" i="2"/>
  <c r="BK215" i="2"/>
  <c r="J111" i="3"/>
  <c r="BK220" i="3"/>
  <c r="J263" i="3"/>
  <c r="BK177" i="3"/>
  <c r="BK191" i="3"/>
  <c r="BK339" i="3"/>
  <c r="BK277" i="2"/>
  <c r="J191" i="2"/>
  <c r="BK344" i="3"/>
  <c r="J344" i="3"/>
  <c r="BK237" i="4"/>
  <c r="BK199" i="2"/>
  <c r="J261" i="2"/>
  <c r="J334" i="3"/>
  <c r="J115" i="2"/>
  <c r="J238" i="3"/>
  <c r="J132" i="3"/>
  <c r="BK109" i="2"/>
  <c r="J280" i="2"/>
  <c r="BK232" i="3"/>
  <c r="J408" i="3"/>
  <c r="J339" i="3"/>
  <c r="J209" i="4"/>
  <c r="BK133" i="2"/>
  <c r="BK198" i="3"/>
  <c r="J227" i="2"/>
  <c r="BK243" i="2"/>
  <c r="J353" i="3"/>
  <c r="J349" i="3"/>
  <c r="BK211" i="3"/>
  <c r="BK234" i="3"/>
  <c r="BK401" i="3"/>
  <c r="J246" i="2"/>
  <c r="BK415" i="3"/>
  <c r="BK393" i="3"/>
  <c r="J183" i="3"/>
  <c r="BK145" i="4"/>
  <c r="J317" i="3"/>
  <c r="J298" i="3"/>
  <c r="J314" i="3"/>
  <c r="J109" i="2"/>
  <c r="J232" i="3"/>
  <c r="BK291" i="3"/>
  <c r="BK273" i="2"/>
  <c r="BK302" i="2"/>
  <c r="J101" i="4"/>
  <c r="BK90" i="4"/>
  <c r="J107" i="4"/>
  <c r="BK293" i="2"/>
  <c r="BK168" i="2"/>
  <c r="J150" i="3"/>
  <c r="J332" i="3"/>
  <c r="J102" i="3"/>
  <c r="BK129" i="4"/>
  <c r="F36" i="2"/>
  <c r="J211" i="3"/>
  <c r="J109" i="5"/>
  <c r="J276" i="3"/>
  <c r="J269" i="3"/>
  <c r="BK238" i="3"/>
  <c r="J114" i="5"/>
  <c r="J168" i="2"/>
  <c r="BK101" i="4"/>
  <c r="J310" i="2"/>
  <c r="J319" i="3"/>
  <c r="J114" i="3"/>
  <c r="BK361" i="3"/>
  <c r="BK310" i="2"/>
  <c r="J312" i="3"/>
  <c r="J257" i="3"/>
  <c r="BK135" i="4"/>
  <c r="J158" i="4"/>
  <c r="BK210" i="2"/>
  <c r="BK118" i="3"/>
  <c r="BK112" i="2"/>
  <c r="BK327" i="3"/>
  <c r="BK114" i="3"/>
  <c r="BK129" i="2"/>
  <c r="BK346" i="3"/>
  <c r="BK368" i="3"/>
  <c r="F35" i="2"/>
  <c r="R226" i="2" l="1"/>
  <c r="P89" i="3"/>
  <c r="P370" i="3"/>
  <c r="P178" i="2"/>
  <c r="P266" i="3"/>
  <c r="T214" i="3"/>
  <c r="T396" i="3"/>
  <c r="BK266" i="3"/>
  <c r="J266" i="3"/>
  <c r="J64" i="3" s="1"/>
  <c r="BK178" i="2"/>
  <c r="J178" i="2"/>
  <c r="J63" i="2"/>
  <c r="T370" i="3"/>
  <c r="P226" i="2"/>
  <c r="BK370" i="3"/>
  <c r="J370" i="3"/>
  <c r="J65" i="3" s="1"/>
  <c r="T163" i="2"/>
  <c r="R90" i="2"/>
  <c r="P272" i="2"/>
  <c r="P253" i="3"/>
  <c r="P396" i="3"/>
  <c r="R139" i="4"/>
  <c r="BK163" i="2"/>
  <c r="J163" i="2" s="1"/>
  <c r="J62" i="2" s="1"/>
  <c r="BK272" i="2"/>
  <c r="J272" i="2"/>
  <c r="J65" i="2" s="1"/>
  <c r="BK214" i="3"/>
  <c r="J214" i="3"/>
  <c r="J62" i="3"/>
  <c r="R253" i="3"/>
  <c r="BK157" i="4"/>
  <c r="J157" i="4"/>
  <c r="J64" i="4"/>
  <c r="T178" i="2"/>
  <c r="R370" i="3"/>
  <c r="P157" i="4"/>
  <c r="R214" i="3"/>
  <c r="R157" i="4"/>
  <c r="P90" i="2"/>
  <c r="T272" i="2"/>
  <c r="R266" i="3"/>
  <c r="BK89" i="4"/>
  <c r="J89" i="4" s="1"/>
  <c r="J61" i="4" s="1"/>
  <c r="BK90" i="2"/>
  <c r="J90" i="2" s="1"/>
  <c r="J61" i="2" s="1"/>
  <c r="R272" i="2"/>
  <c r="R89" i="3"/>
  <c r="P139" i="4"/>
  <c r="R222" i="4"/>
  <c r="R163" i="2"/>
  <c r="T89" i="4"/>
  <c r="T88" i="4"/>
  <c r="P222" i="4"/>
  <c r="R178" i="2"/>
  <c r="BK253" i="3"/>
  <c r="J253" i="3" s="1"/>
  <c r="J63" i="3" s="1"/>
  <c r="R396" i="3"/>
  <c r="BK139" i="4"/>
  <c r="BK138" i="4"/>
  <c r="J138" i="4"/>
  <c r="J62" i="4" s="1"/>
  <c r="P214" i="3"/>
  <c r="R89" i="4"/>
  <c r="R88" i="4"/>
  <c r="T222" i="4"/>
  <c r="BK226" i="2"/>
  <c r="J226" i="2" s="1"/>
  <c r="J64" i="2" s="1"/>
  <c r="T89" i="3"/>
  <c r="T88" i="3" s="1"/>
  <c r="T87" i="3" s="1"/>
  <c r="T253" i="3"/>
  <c r="T226" i="2"/>
  <c r="T266" i="3"/>
  <c r="P89" i="4"/>
  <c r="P88" i="4"/>
  <c r="BK222" i="4"/>
  <c r="J222" i="4"/>
  <c r="J65" i="4" s="1"/>
  <c r="T90" i="2"/>
  <c r="T89" i="2" s="1"/>
  <c r="T88" i="2" s="1"/>
  <c r="T139" i="4"/>
  <c r="T157" i="4"/>
  <c r="BK85" i="5"/>
  <c r="J85" i="5"/>
  <c r="J60" i="5" s="1"/>
  <c r="P85" i="5"/>
  <c r="R85" i="5"/>
  <c r="T85" i="5"/>
  <c r="BK106" i="5"/>
  <c r="J106" i="5"/>
  <c r="J61" i="5" s="1"/>
  <c r="P106" i="5"/>
  <c r="R106" i="5"/>
  <c r="T106" i="5"/>
  <c r="P163" i="2"/>
  <c r="BK89" i="3"/>
  <c r="BK396" i="3"/>
  <c r="J396" i="3" s="1"/>
  <c r="J66" i="3" s="1"/>
  <c r="BK118" i="5"/>
  <c r="J118" i="5"/>
  <c r="J63" i="5"/>
  <c r="P118" i="5"/>
  <c r="R118" i="5"/>
  <c r="T118" i="5"/>
  <c r="BK123" i="5"/>
  <c r="J123" i="5"/>
  <c r="J64" i="5" s="1"/>
  <c r="P123" i="5"/>
  <c r="R123" i="5"/>
  <c r="T123" i="5"/>
  <c r="BK301" i="2"/>
  <c r="J301" i="2"/>
  <c r="J68" i="2" s="1"/>
  <c r="BK296" i="2"/>
  <c r="J296" i="2" s="1"/>
  <c r="J66" i="2" s="1"/>
  <c r="BK414" i="3"/>
  <c r="BK88" i="3" s="1"/>
  <c r="J88" i="3" s="1"/>
  <c r="J60" i="3" s="1"/>
  <c r="J414" i="3"/>
  <c r="J67" i="3" s="1"/>
  <c r="BK236" i="4"/>
  <c r="J236" i="4" s="1"/>
  <c r="J67" i="4" s="1"/>
  <c r="BK113" i="5"/>
  <c r="J113" i="5"/>
  <c r="J62" i="5"/>
  <c r="BK235" i="4"/>
  <c r="J235" i="4" s="1"/>
  <c r="J66" i="4" s="1"/>
  <c r="F54" i="5"/>
  <c r="J139" i="4"/>
  <c r="J63" i="4" s="1"/>
  <c r="F55" i="5"/>
  <c r="J54" i="5"/>
  <c r="BE109" i="5"/>
  <c r="BK88" i="4"/>
  <c r="J88" i="4"/>
  <c r="J60" i="4" s="1"/>
  <c r="J52" i="5"/>
  <c r="E74" i="5"/>
  <c r="BE90" i="5"/>
  <c r="BE100" i="5"/>
  <c r="BE111" i="5"/>
  <c r="BE121" i="5"/>
  <c r="BE126" i="5"/>
  <c r="BE107" i="5"/>
  <c r="BE114" i="5"/>
  <c r="BE124" i="5"/>
  <c r="BE86" i="5"/>
  <c r="BE96" i="5"/>
  <c r="BE119" i="5"/>
  <c r="BE115" i="4"/>
  <c r="J54" i="4"/>
  <c r="BE104" i="4"/>
  <c r="J52" i="4"/>
  <c r="J89" i="3"/>
  <c r="J61" i="3"/>
  <c r="F54" i="4"/>
  <c r="F84" i="4"/>
  <c r="BE112" i="4"/>
  <c r="BE129" i="4"/>
  <c r="BE90" i="4"/>
  <c r="BE94" i="4"/>
  <c r="BE101" i="4"/>
  <c r="BE132" i="4"/>
  <c r="BE150" i="4"/>
  <c r="BE109" i="4"/>
  <c r="BE135" i="4"/>
  <c r="BE127" i="4"/>
  <c r="BE155" i="4"/>
  <c r="BE140" i="4"/>
  <c r="BE98" i="4"/>
  <c r="BE143" i="4"/>
  <c r="BE166" i="4"/>
  <c r="BE161" i="4"/>
  <c r="BE182" i="4"/>
  <c r="BE198" i="4"/>
  <c r="BE206" i="4"/>
  <c r="BE213" i="4"/>
  <c r="BE219" i="4"/>
  <c r="E48" i="4"/>
  <c r="BE158" i="4"/>
  <c r="BE178" i="4"/>
  <c r="BE209" i="4"/>
  <c r="BE216" i="4"/>
  <c r="BE175" i="4"/>
  <c r="BE195" i="4"/>
  <c r="BE107" i="4"/>
  <c r="BE169" i="4"/>
  <c r="BE186" i="4"/>
  <c r="BE201" i="4"/>
  <c r="BE227" i="4"/>
  <c r="BE118" i="4"/>
  <c r="BE122" i="4"/>
  <c r="BE125" i="4"/>
  <c r="BE145" i="4"/>
  <c r="BE147" i="4"/>
  <c r="BE153" i="4"/>
  <c r="BE172" i="4"/>
  <c r="BE191" i="4"/>
  <c r="BE223" i="4"/>
  <c r="BE231" i="4"/>
  <c r="BE237" i="4"/>
  <c r="BE232" i="3"/>
  <c r="BE263" i="3"/>
  <c r="BE327" i="3"/>
  <c r="BE329" i="3"/>
  <c r="BE341" i="3"/>
  <c r="BE364" i="3"/>
  <c r="BE309" i="3"/>
  <c r="BE334" i="3"/>
  <c r="BE366" i="3"/>
  <c r="BE359" i="3"/>
  <c r="BE377" i="3"/>
  <c r="BE393" i="3"/>
  <c r="F84" i="3"/>
  <c r="BE215" i="3"/>
  <c r="BE332" i="3"/>
  <c r="BE346" i="3"/>
  <c r="BE312" i="3"/>
  <c r="BE93" i="3"/>
  <c r="BE96" i="3"/>
  <c r="BE102" i="3"/>
  <c r="BE240" i="3"/>
  <c r="BE288" i="3"/>
  <c r="BE374" i="3"/>
  <c r="BE105" i="3"/>
  <c r="BE108" i="3"/>
  <c r="BE111" i="3"/>
  <c r="BE135" i="3"/>
  <c r="BE183" i="3"/>
  <c r="BE269" i="3"/>
  <c r="BE293" i="3"/>
  <c r="BE356" i="3"/>
  <c r="BE408" i="3"/>
  <c r="BK300" i="2"/>
  <c r="J300" i="2"/>
  <c r="J67" i="2" s="1"/>
  <c r="BE99" i="3"/>
  <c r="BE174" i="3"/>
  <c r="BE229" i="3"/>
  <c r="BE282" i="3"/>
  <c r="BE285" i="3"/>
  <c r="BE291" i="3"/>
  <c r="BE339" i="3"/>
  <c r="BE344" i="3"/>
  <c r="BE401" i="3"/>
  <c r="BE404" i="3"/>
  <c r="J81" i="3"/>
  <c r="BE276" i="3"/>
  <c r="BE296" i="3"/>
  <c r="BE353" i="3"/>
  <c r="BE415" i="3"/>
  <c r="BE168" i="3"/>
  <c r="BE198" i="3"/>
  <c r="BE257" i="3"/>
  <c r="BE279" i="3"/>
  <c r="BE307" i="3"/>
  <c r="BE298" i="3"/>
  <c r="BE319" i="3"/>
  <c r="BE324" i="3"/>
  <c r="BE397" i="3"/>
  <c r="BE180" i="3"/>
  <c r="BE191" i="3"/>
  <c r="BE211" i="3"/>
  <c r="E48" i="3"/>
  <c r="BE267" i="3"/>
  <c r="BE114" i="3"/>
  <c r="BE118" i="3"/>
  <c r="BE121" i="3"/>
  <c r="BE132" i="3"/>
  <c r="BE150" i="3"/>
  <c r="BE153" i="3"/>
  <c r="BE177" i="3"/>
  <c r="BE220" i="3"/>
  <c r="BE254" i="3"/>
  <c r="BE260" i="3"/>
  <c r="BE271" i="3"/>
  <c r="BE322" i="3"/>
  <c r="BE349" i="3"/>
  <c r="BE361" i="3"/>
  <c r="BE301" i="3"/>
  <c r="BE368" i="3"/>
  <c r="BE381" i="3"/>
  <c r="BE384" i="3"/>
  <c r="BE387" i="3"/>
  <c r="BE317" i="3"/>
  <c r="BE371" i="3"/>
  <c r="BE390" i="3"/>
  <c r="BE187" i="3"/>
  <c r="BE248" i="3"/>
  <c r="BE304" i="3"/>
  <c r="BE314" i="3"/>
  <c r="BE351" i="3"/>
  <c r="BE411" i="3"/>
  <c r="BE90" i="3"/>
  <c r="BE124" i="3"/>
  <c r="BE127" i="3"/>
  <c r="BE205" i="3"/>
  <c r="BE234" i="3"/>
  <c r="BE236" i="3"/>
  <c r="BE238" i="3"/>
  <c r="BE337" i="3"/>
  <c r="J52" i="2"/>
  <c r="BE172" i="2"/>
  <c r="BE218" i="2"/>
  <c r="BE230" i="2"/>
  <c r="BE243" i="2"/>
  <c r="BE246" i="2"/>
  <c r="BE250" i="2"/>
  <c r="BE253" i="2"/>
  <c r="BE261" i="2"/>
  <c r="BE293" i="2"/>
  <c r="BE273" i="2"/>
  <c r="F85" i="2"/>
  <c r="BE104" i="2"/>
  <c r="BE265" i="2"/>
  <c r="BE280" i="2"/>
  <c r="E48" i="2"/>
  <c r="BE91" i="2"/>
  <c r="BE148" i="2"/>
  <c r="BE164" i="2"/>
  <c r="BE210" i="2"/>
  <c r="BE96" i="2"/>
  <c r="BE129" i="2"/>
  <c r="BE175" i="2"/>
  <c r="BE199" i="2"/>
  <c r="BE215" i="2"/>
  <c r="BE191" i="2"/>
  <c r="BE196" i="2"/>
  <c r="BE140" i="2"/>
  <c r="BE233" i="2"/>
  <c r="BE240" i="2"/>
  <c r="BE302" i="2"/>
  <c r="BE144" i="2"/>
  <c r="BE202" i="2"/>
  <c r="BE268" i="2"/>
  <c r="BE297" i="2"/>
  <c r="AW55" i="1"/>
  <c r="BE109" i="2"/>
  <c r="BE112" i="2"/>
  <c r="BE115" i="2"/>
  <c r="BE119" i="2"/>
  <c r="BE136" i="2"/>
  <c r="BE168" i="2"/>
  <c r="BE184" i="2"/>
  <c r="BE227" i="2"/>
  <c r="BE133" i="2"/>
  <c r="BE277" i="2"/>
  <c r="BE284" i="2"/>
  <c r="BB55" i="1"/>
  <c r="BE287" i="2"/>
  <c r="BC55" i="1"/>
  <c r="BE153" i="2"/>
  <c r="BE179" i="2"/>
  <c r="BE205" i="2"/>
  <c r="BE223" i="2"/>
  <c r="BE310" i="2"/>
  <c r="BD55" i="1"/>
  <c r="F34" i="4"/>
  <c r="BA57" i="1"/>
  <c r="F35" i="5"/>
  <c r="BB58" i="1" s="1"/>
  <c r="J34" i="4"/>
  <c r="AW57" i="1"/>
  <c r="F36" i="4"/>
  <c r="BC57" i="1"/>
  <c r="F34" i="2"/>
  <c r="J34" i="3"/>
  <c r="AW56" i="1" s="1"/>
  <c r="F37" i="5"/>
  <c r="BD58" i="1"/>
  <c r="F34" i="5"/>
  <c r="BA58" i="1" s="1"/>
  <c r="F35" i="3"/>
  <c r="BB56" i="1" s="1"/>
  <c r="F36" i="5"/>
  <c r="BC58" i="1" s="1"/>
  <c r="F37" i="3"/>
  <c r="BD56" i="1"/>
  <c r="F35" i="4"/>
  <c r="BB57" i="1" s="1"/>
  <c r="F37" i="4"/>
  <c r="BD57" i="1" s="1"/>
  <c r="F34" i="3"/>
  <c r="BA56" i="1" s="1"/>
  <c r="J34" i="5"/>
  <c r="AW58" i="1"/>
  <c r="F36" i="3"/>
  <c r="BC56" i="1" s="1"/>
  <c r="P138" i="4" l="1"/>
  <c r="P87" i="4" s="1"/>
  <c r="AU57" i="1" s="1"/>
  <c r="BK89" i="2"/>
  <c r="J89" i="2"/>
  <c r="J60" i="2" s="1"/>
  <c r="R84" i="5"/>
  <c r="T84" i="5"/>
  <c r="T138" i="4"/>
  <c r="T87" i="4" s="1"/>
  <c r="R88" i="3"/>
  <c r="R87" i="3"/>
  <c r="R89" i="2"/>
  <c r="R88" i="2" s="1"/>
  <c r="P84" i="5"/>
  <c r="AU58" i="1"/>
  <c r="P89" i="2"/>
  <c r="P88" i="2" s="1"/>
  <c r="AU55" i="1" s="1"/>
  <c r="R138" i="4"/>
  <c r="R87" i="4"/>
  <c r="P88" i="3"/>
  <c r="P87" i="3" s="1"/>
  <c r="AU56" i="1" s="1"/>
  <c r="BK87" i="3"/>
  <c r="J87" i="3" s="1"/>
  <c r="BA55" i="1"/>
  <c r="BA54" i="1" s="1"/>
  <c r="W30" i="1" s="1"/>
  <c r="BK84" i="5"/>
  <c r="J84" i="5" s="1"/>
  <c r="J59" i="5" s="1"/>
  <c r="BK87" i="4"/>
  <c r="J87" i="4"/>
  <c r="J30" i="4" s="1"/>
  <c r="AG57" i="1" s="1"/>
  <c r="BK88" i="2"/>
  <c r="J88" i="2"/>
  <c r="J59" i="2" s="1"/>
  <c r="F33" i="2"/>
  <c r="AZ55" i="1" s="1"/>
  <c r="BD54" i="1"/>
  <c r="W33" i="1" s="1"/>
  <c r="F33" i="5"/>
  <c r="AZ58" i="1" s="1"/>
  <c r="J33" i="3"/>
  <c r="AV56" i="1" s="1"/>
  <c r="AT56" i="1" s="1"/>
  <c r="BC54" i="1"/>
  <c r="W32" i="1"/>
  <c r="J33" i="5"/>
  <c r="AV58" i="1"/>
  <c r="AT58" i="1"/>
  <c r="F33" i="3"/>
  <c r="AZ56" i="1" s="1"/>
  <c r="J33" i="2"/>
  <c r="AV55" i="1" s="1"/>
  <c r="AT55" i="1" s="1"/>
  <c r="F33" i="4"/>
  <c r="AZ57" i="1"/>
  <c r="BB54" i="1"/>
  <c r="W31" i="1"/>
  <c r="J33" i="4"/>
  <c r="AV57" i="1"/>
  <c r="AT57" i="1"/>
  <c r="J59" i="3" l="1"/>
  <c r="J30" i="3"/>
  <c r="AG56" i="1" s="1"/>
  <c r="AN57" i="1"/>
  <c r="J59" i="4"/>
  <c r="AN56" i="1"/>
  <c r="J39" i="4"/>
  <c r="J39" i="3"/>
  <c r="AY54" i="1"/>
  <c r="AW54" i="1"/>
  <c r="AK30" i="1" s="1"/>
  <c r="J30" i="5"/>
  <c r="AG58" i="1"/>
  <c r="J30" i="2"/>
  <c r="AG55" i="1"/>
  <c r="AZ54" i="1"/>
  <c r="W29" i="1" s="1"/>
  <c r="AU54" i="1"/>
  <c r="AX54" i="1"/>
  <c r="J39" i="5" l="1"/>
  <c r="J39" i="2"/>
  <c r="AN55" i="1"/>
  <c r="AN58" i="1"/>
  <c r="AG54" i="1"/>
  <c r="AK26" i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<sst xmlns="http://schemas.openxmlformats.org/spreadsheetml/2006/main" count="7157" uniqueCount="1449">
  <si>
    <t>Export Komplet</t>
  </si>
  <si>
    <t>VZ</t>
  </si>
  <si>
    <t>2.0</t>
  </si>
  <si>
    <t>ZAMOK</t>
  </si>
  <si>
    <t>False</t>
  </si>
  <si>
    <t>{98936d06-0102-4837-8d4d-2c8ca51e75d6}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</si>
  <si>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</si>
  <si>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</si>
  <si>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</si>
  <si>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</si>
  <si>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</si>
  <si>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</si>
  <si>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</si>
  <si>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</si>
  <si>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2022-094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</si>
  <si>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</si>
  <si>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</si>
  <si>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5. května na p.p.č. 2553/2,2554/1 a 2554/2 v k.ú. Česká Kamenice</t>
  </si>
  <si>
    <t>KSO:</t>
  </si>
  <si>
    <t/>
  </si>
  <si>
    <t>CC-CZ:</t>
  </si>
  <si>
    <t>Místo:</t>
  </si>
  <si>
    <t xml:space="preserve"> </t>
  </si>
  <si>
    <t>Datum:</t>
  </si>
  <si>
    <t>4. 7. 2022</t>
  </si>
  <si>
    <t>Zadavatel:</t>
  </si>
  <si>
    <t>IČ:</t>
  </si>
  <si>
    <t>00261220</t>
  </si>
  <si>
    <t>Město Česká Kamenice,Náměstí Míru 219,Č. Kamenice</t>
  </si>
  <si>
    <t>DIČ:</t>
  </si>
  <si>
    <t>Uchazeč:</t>
  </si>
  <si>
    <t>Vyplň údaj</t>
  </si>
  <si>
    <t>Projektant:</t>
  </si>
  <si>
    <t>03258106</t>
  </si>
  <si>
    <t>IQ PROJEKT s.r.o.,Školní 3635/24,Chomutov</t>
  </si>
  <si>
    <t>CZ03258106</t>
  </si>
  <si>
    <t>True</t>
  </si>
  <si>
    <t>Zpracovatel:</t>
  </si>
  <si>
    <t>75900513</t>
  </si>
  <si>
    <t>Ing. Kateřina Tumpachová</t>
  </si>
  <si>
    <t>CZ7556082479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</si>
  <si>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</si>
  <si>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</si>
  <si>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</si>
  <si>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</si>
  <si>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</si>
  <si>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</si>
  <si>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</si>
  <si>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</si>
  <si>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</si>
  <si>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</si>
  <si>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</si>
  <si>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</si>
  <si>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</si>
  <si>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</si>
  <si>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</si>
  <si>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</si>
  <si>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</si>
  <si>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</si>
  <si>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</si>
  <si>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</si>
  <si>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</si>
  <si>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</si>
  <si>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</si>
  <si>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</si>
  <si>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</si>
  <si>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</si>
  <si>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</si>
  <si>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</si>
  <si>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</si>
  <si>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</si>
  <si>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</si>
  <si>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</si>
  <si>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</si>
  <si>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</si>
  <si>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</si>
  <si>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</si>
  <si>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</si>
  <si>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</si>
  <si>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</si>
  <si>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</si>
  <si>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</si>
  <si>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</si>
  <si>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Rekonstrukce komunikací</t>
  </si>
  <si>
    <t>STA</t>
  </si>
  <si>
    <t>1</t>
  </si>
  <si>
    <t>{d673111f-a27a-4e44-8593-cb70ffd544d1}</t>
  </si>
  <si>
    <t>2</t>
  </si>
  <si>
    <t>SO 301</t>
  </si>
  <si>
    <t>Odvodnění komunikace</t>
  </si>
  <si>
    <t>{6d629eeb-bd68-4487-bba2-2d82f6c09850}</t>
  </si>
  <si>
    <t>SO 401</t>
  </si>
  <si>
    <t>Veřejné osvětlení</t>
  </si>
  <si>
    <t>{cef1c5d8-3659-4715-80ae-cb9989e5d896}</t>
  </si>
  <si>
    <t>VRN</t>
  </si>
  <si>
    <t>{944d7395-701f-4568-bdaf-b5c41bc160a0}</t>
  </si>
  <si>
    <t>KRYCÍ LIST SOUPISU PRACÍ</t>
  </si>
  <si>
    <t>Objekt:</t>
  </si>
  <si>
    <t>SO 101 - Rekonstrukce komunikací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</si>
  <si>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</si>
  <si>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</si>
  <si>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</si>
  <si>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</si>
  <si>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</si>
  <si>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</si>
  <si>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</si>
  <si>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</si>
  <si>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</si>
  <si>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</si>
  <si>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</si>
  <si>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</si>
  <si>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</si>
  <si>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</si>
  <si>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</si>
  <si>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</si>
  <si>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</si>
  <si>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</si>
  <si>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</si>
  <si>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</si>
  <si>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</si>
  <si>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</si>
  <si>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</si>
  <si>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</si>
  <si>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</si>
  <si>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</si>
  <si>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</si>
  <si>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</si>
  <si>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</si>
  <si>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</si>
  <si>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</si>
  <si>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</si>
  <si>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</si>
  <si>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</si>
  <si>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CS ÚRS 2022 02</t>
  </si>
  <si>
    <t>4</t>
  </si>
  <si>
    <t>941914858</t>
  </si>
  <si>
    <t>PP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</si>
  <si>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</si>
  <si>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Online PSC</t>
  </si>
  <si>
    <t>https://podminky.urs.cz/item/CS_URS_2022_02/113107162</t>
  </si>
  <si>
    <t>VV</t>
  </si>
  <si>
    <t>odstranění ŠD 150 mm - bez zpětného použití</t>
  </si>
  <si>
    <t>197,4</t>
  </si>
  <si>
    <t>113107163</t>
  </si>
  <si>
    <t>Odstranění podkladu z kameniva drceného tl přes 200 do 300 mm strojně pl přes 50 do 200 m2</t>
  </si>
  <si>
    <t>1942742074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</si>
  <si>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</si>
  <si>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https://podminky.urs.cz/item/CS_URS_2022_02/113107163</t>
  </si>
  <si>
    <t>odstranění ŠD 250 mm</t>
  </si>
  <si>
    <t>79,5</t>
  </si>
  <si>
    <t>odstranění ŠD 250 mm - lze použít zpět</t>
  </si>
  <si>
    <t>55,5</t>
  </si>
  <si>
    <t>Součet</t>
  </si>
  <si>
    <t>3</t>
  </si>
  <si>
    <t>113107182</t>
  </si>
  <si>
    <t>Odstranění podkladu živičného tl přes 50 do 100 mm strojně pl přes 50 do 200 m2</t>
  </si>
  <si>
    <t>702196245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</si>
  <si>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</si>
  <si>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https://podminky.urs.cz/item/CS_URS_2022_02/113107182</t>
  </si>
  <si>
    <t>porušený penetr.makadam</t>
  </si>
  <si>
    <t>113107223</t>
  </si>
  <si>
    <t>Odstranění podkladu z kameniva drceného tl přes 200 do 300 mm strojně pl přes 200 m2</t>
  </si>
  <si>
    <t>-1827049526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</si>
  <si>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</si>
  <si>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https://podminky.urs.cz/item/CS_URS_2022_02/113107223</t>
  </si>
  <si>
    <t>5</t>
  </si>
  <si>
    <t>113107242</t>
  </si>
  <si>
    <t>Odstranění podkladu živičného tl přes 50 do 100 mm strojně pl přes 200 m2</t>
  </si>
  <si>
    <t>303270104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</si>
  <si>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</si>
  <si>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https://podminky.urs.cz/item/CS_URS_2022_02/113107242</t>
  </si>
  <si>
    <t>6</t>
  </si>
  <si>
    <t>113154112</t>
  </si>
  <si>
    <t>Frézování živičného krytu tl 40 mm pruh š 0,5 m pl do 500 m2 bez překážek v trase</t>
  </si>
  <si>
    <t>905561080</t>
  </si>
  <si>
    <t>Frézování živičného podkladu nebo krytu s naložením na dopravní prostředek plochy do 500 m2 bez překážek v trase pruhu šířky do 0,5 m, tloušťky vrstvy 40 mm</t>
  </si>
  <si>
    <t>https://podminky.urs.cz/item/CS_URS_2022_02/113154112</t>
  </si>
  <si>
    <t>10*0,5</t>
  </si>
  <si>
    <t>7</t>
  </si>
  <si>
    <t>122251104</t>
  </si>
  <si>
    <t>Odkopávky a prokopávky nezapažené v hornině třídy těžitelnosti I skupiny 3 objem do 500 m3 strojně</t>
  </si>
  <si>
    <t>m3</t>
  </si>
  <si>
    <t>-668289644</t>
  </si>
  <si>
    <t>Odkopávky a prokopávky nezapažené strojně v hornině třídy těžitelnosti I skupiny 3 přes 100 do 500 m3</t>
  </si>
  <si>
    <t>https://podminky.urs.cz/item/CS_URS_2022_02/122251104</t>
  </si>
  <si>
    <t>pro vozovku</t>
  </si>
  <si>
    <t>775,65*0,41-(197,4*0,15+55,5*0,25+79,5*0,25+260*0,31)</t>
  </si>
  <si>
    <t>pro sjezdy</t>
  </si>
  <si>
    <t>50,45*0,37</t>
  </si>
  <si>
    <t>pro chodníky</t>
  </si>
  <si>
    <t>3,3*0,24</t>
  </si>
  <si>
    <t>8</t>
  </si>
  <si>
    <t>132251103</t>
  </si>
  <si>
    <t>Hloubení rýh nezapažených š do 800 mm v hornině třídy těžitelnosti I skupiny 3 objem do 100 m3 strojně</t>
  </si>
  <si>
    <t>919229668</t>
  </si>
  <si>
    <t>Hloubení nezapažených rýh šířky do 800 mm strojně s urovnáním dna do předepsaného profilu a spádu v hornině třídy těžitelnosti I skupiny 3 přes 50 do 100 m3</t>
  </si>
  <si>
    <t>https://podminky.urs.cz/item/CS_URS_2022_02/132251103</t>
  </si>
  <si>
    <t>242,500*0,5*0,5</t>
  </si>
  <si>
    <t>9</t>
  </si>
  <si>
    <t>162751117</t>
  </si>
  <si>
    <t>Vodorovné přemístění přes 9 000 do 10000 m výkopku/sypaniny z horniny třídy těžitelnosti I skupiny 1 až 3</t>
  </si>
  <si>
    <t>1255244114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</si>
  <si>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</si>
  <si>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</si>
  <si>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10</t>
  </si>
  <si>
    <t>162751119</t>
  </si>
  <si>
    <t>Příplatek k vodorovnému přemístění výkopku/sypaniny z horniny třídy těžitelnosti I skupiny 1 až 3 ZKD 1000 m přes 10000 m</t>
  </si>
  <si>
    <t>117820284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</si>
  <si>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</si>
  <si>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</si>
  <si>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254,141*5 'Přepočtené koeficientem množství</t>
  </si>
  <si>
    <t>11</t>
  </si>
  <si>
    <t>171201231</t>
  </si>
  <si>
    <t>Poplatek za uložení zeminy a kamení na recyklační skládce (skládkovné) kód odpadu 17 05 04</t>
  </si>
  <si>
    <t>t</t>
  </si>
  <si>
    <t>58894904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</si>
  <si>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</si>
  <si>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</si>
  <si>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254,141*1,8 'Přepočtené koeficientem množství</t>
  </si>
  <si>
    <t>171251201</t>
  </si>
  <si>
    <t>Uložení sypaniny na skládky nebo meziskládky</t>
  </si>
  <si>
    <t>-355984039</t>
  </si>
  <si>
    <t>Uložení sypaniny na skládky nebo meziskládky bez hutnění s upravením uložené sypaniny do předepsaného tvaru</t>
  </si>
  <si>
    <t>https://podminky.urs.cz/item/CS_URS_2022_02/171251201</t>
  </si>
  <si>
    <t>193,516+60,625</t>
  </si>
  <si>
    <t>13</t>
  </si>
  <si>
    <t>181111111</t>
  </si>
  <si>
    <t>Plošná úprava terénu do 500 m2 zemina skupiny 1 až 4 nerovnosti přes 50 do 100 mm v rovinně a svahu do 1:5</t>
  </si>
  <si>
    <t>1560902832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</si>
  <si>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</si>
  <si>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https://podminky.urs.cz/item/CS_URS_2022_02/181111111</t>
  </si>
  <si>
    <t>přerovnání stáv. štěrkové plochy po položení kanalizace ( retenční nádrže)</t>
  </si>
  <si>
    <t>278,48</t>
  </si>
  <si>
    <t>14</t>
  </si>
  <si>
    <t>181951112</t>
  </si>
  <si>
    <t>Úprava pláně v hornině třídy těžitelnosti I skupiny 1 až 3 se zhutněním strojně</t>
  </si>
  <si>
    <t>-551915444</t>
  </si>
  <si>
    <t>Úprava pláně vyrovnáním výškových rozdílů strojně v hornině třídy těžitelnosti I, skupiny 1 až 3 se zhutněním</t>
  </si>
  <si>
    <t>https://podminky.urs.cz/item/CS_URS_2022_02/181951112</t>
  </si>
  <si>
    <t>chodníčky</t>
  </si>
  <si>
    <t>3,3</t>
  </si>
  <si>
    <t>vozovka</t>
  </si>
  <si>
    <t>775,650*1,05</t>
  </si>
  <si>
    <t>sjezdy</t>
  </si>
  <si>
    <t>50,45*1,05</t>
  </si>
  <si>
    <t>Zakládání</t>
  </si>
  <si>
    <t>15</t>
  </si>
  <si>
    <t>211531111</t>
  </si>
  <si>
    <t>Výplň odvodňovacích žeber nebo trativodů kamenivem hrubým drceným frakce 16 až 63 mm</t>
  </si>
  <si>
    <t>1651358026</t>
  </si>
  <si>
    <t>Výplň kamenivem do rýh odvodňovacích žeber nebo trativodů bez zhutnění, s úpravou povrchu výplně kamenivem hrubým drceným frakce 16 až 63 mm</t>
  </si>
  <si>
    <t>https://podminky.urs.cz/item/CS_URS_2022_02/211531111</t>
  </si>
  <si>
    <t>16</t>
  </si>
  <si>
    <t>211971110</t>
  </si>
  <si>
    <t>Zřízení opláštění žeber nebo trativodů geotextilií v rýze nebo zářezu sklonu do 1:2</t>
  </si>
  <si>
    <t>-912561097</t>
  </si>
  <si>
    <t>Zřízení opláštění výplně z geotextilie odvodňovacích žeber nebo trativodů v rýze nebo zářezu se stěnami šikmými o sklonu do 1:2</t>
  </si>
  <si>
    <t>https://podminky.urs.cz/item/CS_URS_2022_02/211971110</t>
  </si>
  <si>
    <t>242,500*0,5*4</t>
  </si>
  <si>
    <t>17</t>
  </si>
  <si>
    <t>M</t>
  </si>
  <si>
    <t>69311068</t>
  </si>
  <si>
    <t>geotextilie netkaná separační, ochranná, filtrační, drenážní PP 300g/m2</t>
  </si>
  <si>
    <t>-1964608624</t>
  </si>
  <si>
    <t>485*1,2 'Přepočtené koeficientem množství</t>
  </si>
  <si>
    <t>18</t>
  </si>
  <si>
    <t>212752102</t>
  </si>
  <si>
    <t>Trativod z drenážních trubek korugovaných PE-HD SN 4 perforace 360° včetně lože otevřený výkop DN 150 pro liniové stavby</t>
  </si>
  <si>
    <t>m</t>
  </si>
  <si>
    <t>1308078510</t>
  </si>
  <si>
    <t>Trativody z drenážních trubek pro liniové stavby a komunikace se zřízením štěrkového lože pod trubky a s jejich obsypem v otevřeném výkopu trubka korugovaná sendvičová PE-HD SN 4 celoperforovaná 360° DN 150</t>
  </si>
  <si>
    <t>https://podminky.urs.cz/item/CS_URS_2022_02/212752102</t>
  </si>
  <si>
    <t>Komunikace pozemní</t>
  </si>
  <si>
    <t>19</t>
  </si>
  <si>
    <t>564851011</t>
  </si>
  <si>
    <t>Podklad ze štěrkodrtě ŠD plochy do 100 m2 tl 150 mm</t>
  </si>
  <si>
    <t>969042858</t>
  </si>
  <si>
    <t>Podklad ze štěrkodrti ŠD s rozprostřením a zhutněním plochy jednotlivě do 100 m2, po zhutnění tl. 150 mm</t>
  </si>
  <si>
    <t>https://podminky.urs.cz/item/CS_URS_2022_02/564851011</t>
  </si>
  <si>
    <t>20</t>
  </si>
  <si>
    <t>564851111</t>
  </si>
  <si>
    <t>Podklad ze štěrkodrtě ŠD plochy přes 100 m2 tl 150 mm</t>
  </si>
  <si>
    <t>-2131974307</t>
  </si>
  <si>
    <t>Podklad ze štěrkodrti ŠD s rozprostřením a zhutněním plochy přes 100 m2, po zhutnění tl. 150 mm</t>
  </si>
  <si>
    <t>https://podminky.urs.cz/item/CS_URS_2022_02/564851111</t>
  </si>
  <si>
    <t>775,65</t>
  </si>
  <si>
    <t>564871011</t>
  </si>
  <si>
    <t>Podklad ze štěrkodrtě ŠD plochy do 100 m2 tl 250 mm</t>
  </si>
  <si>
    <t>-902567784</t>
  </si>
  <si>
    <t>Podklad ze štěrkodrti ŠD s rozprostřením a zhutněním plochy jednotlivě do 100 m2, po zhutnění tl. 250 mm</t>
  </si>
  <si>
    <t>https://podminky.urs.cz/item/CS_URS_2022_02/564871011</t>
  </si>
  <si>
    <t>22</t>
  </si>
  <si>
    <t>565155111</t>
  </si>
  <si>
    <t>Asfaltový beton vrstva podkladní ACP 16 (obalované kamenivo OKS) tl 70 mm š do 3 m</t>
  </si>
  <si>
    <t>-931960414</t>
  </si>
  <si>
    <t>Asfaltový beton vrstva podkladní ACP 16 (obalované kamenivo střednězrnné - OKS) s rozprostřením a zhutněním v pruhu šířky přes 1,5 do 3 m, po zhutnění tl. 70 mm</t>
  </si>
  <si>
    <t>https://podminky.urs.cz/item/CS_URS_2022_02/565155111</t>
  </si>
  <si>
    <t>23</t>
  </si>
  <si>
    <t>573111115</t>
  </si>
  <si>
    <t>Postřik živičný infiltrační s posypem z asfaltu množství 2,5 kg/m2</t>
  </si>
  <si>
    <t>1943245169</t>
  </si>
  <si>
    <t>Postřik infiltrační PI z asfaltu silničního s posypem kamenivem, v množství 2,50 kg/m2</t>
  </si>
  <si>
    <t>https://podminky.urs.cz/item/CS_URS_2022_02/573111115</t>
  </si>
  <si>
    <t>24</t>
  </si>
  <si>
    <t>573231112</t>
  </si>
  <si>
    <t>Postřik živičný spojovací ze silniční emulze v množství 0,80 kg/m2</t>
  </si>
  <si>
    <t>1672505796</t>
  </si>
  <si>
    <t>Postřik spojovací PS bez posypu kamenivem ze silniční emulze, v množství 0,80 kg/m2</t>
  </si>
  <si>
    <t>https://podminky.urs.cz/item/CS_URS_2022_02/573231112</t>
  </si>
  <si>
    <t>25</t>
  </si>
  <si>
    <t>577134111</t>
  </si>
  <si>
    <t>Asfaltový beton vrstva obrusná ACO 11 (ABS) tř. I tl 40 mm š do 3 m z nemodifikovaného asfaltu</t>
  </si>
  <si>
    <t>-1664329159</t>
  </si>
  <si>
    <t>Asfaltový beton vrstva obrusná ACO 11 (ABS) s rozprostřením a se zhutněním z nemodifikovaného asfaltu v pruhu šířky do 3 m tř. I, po zhutnění tl. 40 mm</t>
  </si>
  <si>
    <t>https://podminky.urs.cz/item/CS_URS_2022_02/577134111</t>
  </si>
  <si>
    <t>26</t>
  </si>
  <si>
    <t>596211110</t>
  </si>
  <si>
    <t>Kladení zámkové dlažby komunikací pro pěší ručně tl 60 mm skupiny A pl do 50 m2</t>
  </si>
  <si>
    <t>380994428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</si>
  <si>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</si>
  <si>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https://podminky.urs.cz/item/CS_URS_2022_02/596211110</t>
  </si>
  <si>
    <t>27</t>
  </si>
  <si>
    <t>59245018</t>
  </si>
  <si>
    <t>dlažba tvar obdélník betonová 200x100x60mm přírodní</t>
  </si>
  <si>
    <t>184461878</t>
  </si>
  <si>
    <t>3,3*1,05 'Přepočtené koeficientem množství</t>
  </si>
  <si>
    <t>28</t>
  </si>
  <si>
    <t>596212211</t>
  </si>
  <si>
    <t>Kladení zámkové dlažby pozemních komunikací ručně tl 80 mm skupiny A pl přes 50 do 100 m2</t>
  </si>
  <si>
    <t>1902273651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</si>
  <si>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50 do 100 m2</t>
  </si>
  <si>
    <t>https://podminky.urs.cz/item/CS_URS_2022_02/596212211</t>
  </si>
  <si>
    <t>50,45</t>
  </si>
  <si>
    <t>29</t>
  </si>
  <si>
    <t>59245020</t>
  </si>
  <si>
    <t>dlažba tvar obdélník betonová 200x100x80mm přírodní</t>
  </si>
  <si>
    <t>722674000</t>
  </si>
  <si>
    <t>50,45*1,05 'Přepočtené koeficientem množství</t>
  </si>
  <si>
    <t>Ostatní konstrukce a práce, bourání</t>
  </si>
  <si>
    <t>30</t>
  </si>
  <si>
    <t>916131113</t>
  </si>
  <si>
    <t>Osazení silničního obrubníku betonového ležatého s boční opěrou do lože z betonu prostého</t>
  </si>
  <si>
    <t>-1616850624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</si>
  <si>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</si>
  <si>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https://podminky.urs.cz/item/CS_URS_2022_02/916131113</t>
  </si>
  <si>
    <t>31</t>
  </si>
  <si>
    <t>59217029</t>
  </si>
  <si>
    <t>obrubník betonový silniční nájezdový 1000x150x150mm</t>
  </si>
  <si>
    <t>-1980169992</t>
  </si>
  <si>
    <t>16*1,05 'Přepočtené koeficientem množství</t>
  </si>
  <si>
    <t>32</t>
  </si>
  <si>
    <t>916131213</t>
  </si>
  <si>
    <t>Osazení silničního obrubníku betonového stojatého s boční opěrou do lože z betonu prostého</t>
  </si>
  <si>
    <t>-1596662917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</si>
  <si>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</si>
  <si>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</si>
  <si>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363,28</t>
  </si>
  <si>
    <t>náběhový</t>
  </si>
  <si>
    <t>78,89</t>
  </si>
  <si>
    <t>33</t>
  </si>
  <si>
    <t>59217031</t>
  </si>
  <si>
    <t>obrubník betonový silniční 1000x150x250mm</t>
  </si>
  <si>
    <t>-1815752174</t>
  </si>
  <si>
    <t>363,28*1,05 'Přepočtené koeficientem množství</t>
  </si>
  <si>
    <t>34</t>
  </si>
  <si>
    <t>59217030</t>
  </si>
  <si>
    <t>obrubník betonový silniční přechodový 1000x150x150-250mm</t>
  </si>
  <si>
    <t>822844130</t>
  </si>
  <si>
    <t>78,89*1,05 'Přepočtené koeficientem množství</t>
  </si>
  <si>
    <t>35</t>
  </si>
  <si>
    <t>916231213</t>
  </si>
  <si>
    <t>Osazení chodníkového obrubníku betonového stojatého s boční opěrou do lože z betonu prostého</t>
  </si>
  <si>
    <t>-244834561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</si>
  <si>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</si>
  <si>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</si>
  <si>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2,66+21,03</t>
  </si>
  <si>
    <t>36</t>
  </si>
  <si>
    <t>59217016</t>
  </si>
  <si>
    <t>obrubník betonový chodníkový 1000x80x250mm</t>
  </si>
  <si>
    <t>1344865151</t>
  </si>
  <si>
    <t>23,69*1,05 'Přepočtené koeficientem množství</t>
  </si>
  <si>
    <t>37</t>
  </si>
  <si>
    <t>916991121</t>
  </si>
  <si>
    <t>Lože pod obrubníky, krajníky nebo obruby z dlažebních kostek z betonu prostého</t>
  </si>
  <si>
    <t>-1000453763</t>
  </si>
  <si>
    <t>Lože pod obrubníky, krajníky nebo obruby z dlažebních kostek z betonu prostého</t>
  </si>
  <si>
    <t>https://podminky.urs.cz/item/CS_URS_2022_02/916991121</t>
  </si>
  <si>
    <t>363,28*0,06</t>
  </si>
  <si>
    <t>78,89*0,06</t>
  </si>
  <si>
    <t>16*0,07</t>
  </si>
  <si>
    <t>23,69*0,05</t>
  </si>
  <si>
    <t>38</t>
  </si>
  <si>
    <t>919726122</t>
  </si>
  <si>
    <t>Geotextilie pro ochranu, separaci a filtraci netkaná měrná hm přes 200 do 300 g/m2</t>
  </si>
  <si>
    <t>-836412712</t>
  </si>
  <si>
    <t>Geotextilie netkaná pro ochranu, separaci nebo filtraci měrná hmotnost přes 200 do 300 g/m2</t>
  </si>
  <si>
    <t>https://podminky.urs.cz/item/CS_URS_2022_02/919726122</t>
  </si>
  <si>
    <t>775,65+50,45+3,3</t>
  </si>
  <si>
    <t>39</t>
  </si>
  <si>
    <t>919732211</t>
  </si>
  <si>
    <t>Styčná spára napojení nového živičného povrchu na stávající za tepla š 15 mm hl 25 mm s prořezáním</t>
  </si>
  <si>
    <t>-1769559238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</si>
  <si>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</si>
  <si>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https://podminky.urs.cz/item/CS_URS_2022_02/919732211</t>
  </si>
  <si>
    <t>40</t>
  </si>
  <si>
    <t>919735111</t>
  </si>
  <si>
    <t>Řezání stávajícího živičného krytu hl do 50 mm</t>
  </si>
  <si>
    <t>-1533373426</t>
  </si>
  <si>
    <t>Řezání stávajícího živičného krytu nebo podkladu hloubky do 50 mm</t>
  </si>
  <si>
    <t>https://podminky.urs.cz/item/CS_URS_2022_02/919735111</t>
  </si>
  <si>
    <t>997</t>
  </si>
  <si>
    <t>Přesun sutě</t>
  </si>
  <si>
    <t>41</t>
  </si>
  <si>
    <t>997013847</t>
  </si>
  <si>
    <t>Poplatek za uložení na skládce (skládkovné) odpadu asfaltového s dehtem kód odpadu 17 03 01</t>
  </si>
  <si>
    <t>662517559</t>
  </si>
  <si>
    <t>Poplatek za uložení stavebního odpadu na skládce (skládkovné) asfaltového s obsahem dehtu zatříděného do Katalogu odpadů pod kódem 17 03 01</t>
  </si>
  <si>
    <t>https://podminky.urs.cz/item/CS_URS_2022_02/997013847</t>
  </si>
  <si>
    <t>57,2+17,49+0,46</t>
  </si>
  <si>
    <t>42</t>
  </si>
  <si>
    <t>997221551</t>
  </si>
  <si>
    <t>Vodorovná doprava suti ze sypkých materiálů do 1 km</t>
  </si>
  <si>
    <t>1402058884</t>
  </si>
  <si>
    <t>Vodorovná doprava suti bez naložení, ale se složením a s hrubým urovnáním ze sypkých materiálů, na vzdálenost do 1 km</t>
  </si>
  <si>
    <t>https://podminky.urs.cz/item/CS_URS_2022_02/997221551</t>
  </si>
  <si>
    <t>43</t>
  </si>
  <si>
    <t>997221559</t>
  </si>
  <si>
    <t>Příplatek ZKD 1 km u vodorovné dopravy suti ze sypkých materiálů</t>
  </si>
  <si>
    <t>1832958637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</si>
  <si>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</si>
  <si>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</si>
  <si>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306,196*14 'Přepočtené koeficientem množství</t>
  </si>
  <si>
    <t>44</t>
  </si>
  <si>
    <t>997221611</t>
  </si>
  <si>
    <t>Nakládání suti na dopravní prostředky pro vodorovnou dopravu</t>
  </si>
  <si>
    <t>2117326732</t>
  </si>
  <si>
    <t>Nakládání na dopravní prostředky pro vodorovnou dopravu suti</t>
  </si>
  <si>
    <t>https://podminky.urs.cz/item/CS_URS_2022_02/997221611</t>
  </si>
  <si>
    <t>45</t>
  </si>
  <si>
    <t>997221873</t>
  </si>
  <si>
    <t>-600337188</t>
  </si>
  <si>
    <t>https://podminky.urs.cz/item/CS_URS_2022_02/997221873</t>
  </si>
  <si>
    <t>306,196</t>
  </si>
  <si>
    <t>-75,150</t>
  </si>
  <si>
    <t>46</t>
  </si>
  <si>
    <t>997221875</t>
  </si>
  <si>
    <t>Poplatek za uložení stavebního odpadu na recyklační skládce (skládkovné) asfaltového bez obsahu dehtu zatříděného do Katalogu odpadů pod kódem 17 03 02</t>
  </si>
  <si>
    <t>-1070183758</t>
  </si>
  <si>
    <t>https://podminky.urs.cz/item/CS_URS_2022_02/997221875</t>
  </si>
  <si>
    <t>998</t>
  </si>
  <si>
    <t>Přesun hmot</t>
  </si>
  <si>
    <t>47</t>
  </si>
  <si>
    <t>998225111</t>
  </si>
  <si>
    <t>Přesun hmot pro pozemní komunikace s krytem z kamene, monolitickým betonovým nebo živičným</t>
  </si>
  <si>
    <t>942553286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</si>
  <si>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</si>
  <si>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</si>
  <si>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Vedlejší rozpočtové náklady</t>
  </si>
  <si>
    <t>VRN4</t>
  </si>
  <si>
    <t>Inženýrská činnost</t>
  </si>
  <si>
    <t>48</t>
  </si>
  <si>
    <t>043154000</t>
  </si>
  <si>
    <t>Zkoušky hutnicí</t>
  </si>
  <si>
    <t>kus</t>
  </si>
  <si>
    <t>CS ÚRS 2022 01</t>
  </si>
  <si>
    <t>1024</t>
  </si>
  <si>
    <t>1473733460</t>
  </si>
  <si>
    <t>https://podminky.urs.cz/item/CS_URS_2022_01/043154000</t>
  </si>
  <si>
    <t>na pláni</t>
  </si>
  <si>
    <t>ostatní</t>
  </si>
  <si>
    <t>49</t>
  </si>
  <si>
    <t>043194000</t>
  </si>
  <si>
    <t>Ostatní zkoušky - laboratorní zkoušky analýzy asf.směsi dle vyhl. 130/2019 Sb.</t>
  </si>
  <si>
    <t>kpl</t>
  </si>
  <si>
    <t>-489823270</t>
  </si>
  <si>
    <t>https://podminky.urs.cz/item/CS_URS_2022_01/043194000</t>
  </si>
  <si>
    <t>SO 301 - Odvodnění komunikace</t>
  </si>
  <si>
    <t xml:space="preserve">    4 - Vodorovné konstrukce</t>
  </si>
  <si>
    <t xml:space="preserve">    8 - Trubní vedení</t>
  </si>
  <si>
    <t>113107524</t>
  </si>
  <si>
    <t>Odstranění podkladu z kameniva drceného tl přes 300 do 400 mm při překopech strojně pl přes 15 m2</t>
  </si>
  <si>
    <t>-29991135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</si>
  <si>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300 do 400 mm</t>
  </si>
  <si>
    <t>https://podminky.urs.cz/item/CS_URS_2022_02/113107524</t>
  </si>
  <si>
    <t>113107541</t>
  </si>
  <si>
    <t>Odstranění podkladu živičných tl 50 mm při překopech strojně pl přes 15 m2</t>
  </si>
  <si>
    <t>144873961</t>
  </si>
  <si>
    <t>Odstranění podkladů nebo krytů při překopech inženýrských sítí s přemístěním hmot na skládku ve vzdálenosti do 3 m nebo s naložením na dopravní prostředek strojně plochy jednotlivě přes 15 m2 živičných, o tl. vrstvy do 50 mm</t>
  </si>
  <si>
    <t>https://podminky.urs.cz/item/CS_URS_2022_02/113107541</t>
  </si>
  <si>
    <t>113107542</t>
  </si>
  <si>
    <t>Odstranění podkladu živičných tl přes 50 do 100 mm při překopech strojně pl přes 15 m2</t>
  </si>
  <si>
    <t>334070816</t>
  </si>
  <si>
    <t>Odstranění podkladů nebo krytů při překopech inženýrských sítí s přemístěním hmot na skládku ve vzdálenosti do 3 m nebo s naložením na dopravní prostředek strojně plochy jednotlivě přes 15 m2 živičných, o tl. vrstvy přes 50 do 100 mm</t>
  </si>
  <si>
    <t>https://podminky.urs.cz/item/CS_URS_2022_02/113107542</t>
  </si>
  <si>
    <t>119001405</t>
  </si>
  <si>
    <t>Dočasné zajištění potrubí z PE DN do 200 mm</t>
  </si>
  <si>
    <t>-1316381491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</si>
  <si>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</si>
  <si>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https://podminky.urs.cz/item/CS_URS_2022_02/119001405</t>
  </si>
  <si>
    <t>119001406</t>
  </si>
  <si>
    <t>Dočasné zajištění potrubí z PE DN přes 200 do 500 mm</t>
  </si>
  <si>
    <t>373041755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</si>
  <si>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</si>
  <si>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https://podminky.urs.cz/item/CS_URS_2022_02/119001406</t>
  </si>
  <si>
    <t>119001421</t>
  </si>
  <si>
    <t>Dočasné zajištění kabelů a kabelových tratí ze 3 volně ložených kabelů</t>
  </si>
  <si>
    <t>-162399136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</si>
  <si>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</si>
  <si>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https://podminky.urs.cz/item/CS_URS_2022_02/119001421</t>
  </si>
  <si>
    <t>119002121</t>
  </si>
  <si>
    <t>Přechodová lávka délky do 2 m včetně zábradlí pro zabezpečení výkopu zřízení</t>
  </si>
  <si>
    <t>-737303964</t>
  </si>
  <si>
    <t>Pomocné konstrukce při zabezpečení výkopu vodorovné pochozí přechodová lávka délky do 2 m včetně zábradlí zřízení</t>
  </si>
  <si>
    <t>https://podminky.urs.cz/item/CS_URS_2022_02/119002121</t>
  </si>
  <si>
    <t>119002122</t>
  </si>
  <si>
    <t>Přechodová lávka délky do 2 m včetně zábradlí pro zabezpečení výkopu odstranění</t>
  </si>
  <si>
    <t>1483887907</t>
  </si>
  <si>
    <t>Pomocné konstrukce při zabezpečení výkopu vodorovné pochozí přechodová lávka délky do 2 m včetně zábradlí odstranění</t>
  </si>
  <si>
    <t>https://podminky.urs.cz/item/CS_URS_2022_02/119002122</t>
  </si>
  <si>
    <t>119003131</t>
  </si>
  <si>
    <t>Výstražná páska pro zabezpečení výkopu zřízení</t>
  </si>
  <si>
    <t>-177962920</t>
  </si>
  <si>
    <t>Pomocné konstrukce při zabezpečení výkopu svislé výstražná páska zřízení</t>
  </si>
  <si>
    <t>https://podminky.urs.cz/item/CS_URS_2022_02/119003131</t>
  </si>
  <si>
    <t>263*2</t>
  </si>
  <si>
    <t>119003132</t>
  </si>
  <si>
    <t>Výstražná páska pro zabezpečení výkopu odstranění</t>
  </si>
  <si>
    <t>-741331500</t>
  </si>
  <si>
    <t>Pomocné konstrukce při zabezpečení výkopu svislé výstražná páska odstranění</t>
  </si>
  <si>
    <t>https://podminky.urs.cz/item/CS_URS_2022_02/119003132</t>
  </si>
  <si>
    <t>119004111</t>
  </si>
  <si>
    <t>Bezpečný vstup nebo výstup z výkopu pomocí žebříku zřízení</t>
  </si>
  <si>
    <t>52071230</t>
  </si>
  <si>
    <t>Pomocné konstrukce při zabezpečení výkopu bezpečný vstup nebo výstup žebříkem zřízení</t>
  </si>
  <si>
    <t>https://podminky.urs.cz/item/CS_URS_2022_02/119004111</t>
  </si>
  <si>
    <t>119004112</t>
  </si>
  <si>
    <t>Bezpečný vstup nebo výstup z výkopu pomocí žebříku odstranění</t>
  </si>
  <si>
    <t>231165027</t>
  </si>
  <si>
    <t>Pomocné konstrukce při zabezpečení výkopu bezpečný vstup nebo výstup žebříkem odstranění</t>
  </si>
  <si>
    <t>https://podminky.urs.cz/item/CS_URS_2022_02/119004112</t>
  </si>
  <si>
    <t>131251104</t>
  </si>
  <si>
    <t>Hloubení jam nezapažených v hornině třídy těžitelnosti I skupiny 3 objem do 500 m3 strojně</t>
  </si>
  <si>
    <t>-751652650</t>
  </si>
  <si>
    <t>Hloubení nezapažených jam a zářezů strojně s urovnáním dna do předepsaného profilu a spádu v hornině třídy těžitelnosti I skupiny 3 přes 100 do 500 m3</t>
  </si>
  <si>
    <t>https://podminky.urs.cz/item/CS_URS_2022_02/131251104</t>
  </si>
  <si>
    <t>RN</t>
  </si>
  <si>
    <t>8*5*3</t>
  </si>
  <si>
    <t>132212222</t>
  </si>
  <si>
    <t>Hloubení zapažených rýh šířky do 2000 mm v nesoudržných horninách třídy těžitelnosti I skupiny 3 ručně</t>
  </si>
  <si>
    <t>-2076885515</t>
  </si>
  <si>
    <t>Hloubení zapažených rýh šířky přes 800 do 2 000 mm ručně s urovnáním dna do předepsaného profilu a spádu v hornině třídy těžitelnosti I skupiny 3 nesoudržných</t>
  </si>
  <si>
    <t>https://podminky.urs.cz/item/CS_URS_2022_02/132212222</t>
  </si>
  <si>
    <t>132254205</t>
  </si>
  <si>
    <t>Hloubení zapažených rýh š do 2000 mm v hornině třídy těžitelnosti I skupiny 3 objem do 1000 m3</t>
  </si>
  <si>
    <t>1224822163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</si>
  <si>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</si>
  <si>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https://podminky.urs.cz/item/CS_URS_2022_02/132254205</t>
  </si>
  <si>
    <t>49,5*1,25*(1,45+1,55-0,41*2)/2</t>
  </si>
  <si>
    <t>(76,5-49,5)*1,25*(1,55+1,91-0,41*2)/2</t>
  </si>
  <si>
    <t>(102,8-76,5)*1,25*(1,91+1,54-0,41*2)/2</t>
  </si>
  <si>
    <t>(153,7-102,8)*1,25*(2,26+2,46-0,41*2)/2</t>
  </si>
  <si>
    <t>(192,1-153,7)*1,25*(3,78+1,91-0,41*2)/2</t>
  </si>
  <si>
    <t>(219,2-192,1)*1,25*(1,69+1,91)/2</t>
  </si>
  <si>
    <t>(263,0-224,7)*1,25*(2,67+1,42)/2</t>
  </si>
  <si>
    <t>Mezisoučet</t>
  </si>
  <si>
    <t>1,0*1,5*35</t>
  </si>
  <si>
    <t>ručně</t>
  </si>
  <si>
    <t>-30</t>
  </si>
  <si>
    <t>139001101</t>
  </si>
  <si>
    <t>Příplatek za ztížení vykopávky v blízkosti podzemního vedení</t>
  </si>
  <si>
    <t>-1003117060</t>
  </si>
  <si>
    <t>Příplatek k cenám hloubených vykopávek za ztížení vykopávky v blízkosti podzemního vedení nebo výbušnin pro jakoukoliv třídu horniny</t>
  </si>
  <si>
    <t>https://podminky.urs.cz/item/CS_URS_2022_02/139001101</t>
  </si>
  <si>
    <t>151101101</t>
  </si>
  <si>
    <t>Zřízení příložného pažení a rozepření stěn rýh hl do 2 m</t>
  </si>
  <si>
    <t>1299771814</t>
  </si>
  <si>
    <t>Zřízení pažení a rozepření stěn rýh pro podzemní vedení příložné pro jakoukoliv mezerovitost, hloubky do 2 m</t>
  </si>
  <si>
    <t>https://podminky.urs.cz/item/CS_URS_2022_02/151101101</t>
  </si>
  <si>
    <t>49,5*2*(1,45+1,55-0,41*2)/2</t>
  </si>
  <si>
    <t>(76,5-49,5)*2*(1,55+1,91-0,41*2)/2</t>
  </si>
  <si>
    <t>(102,8-76,5)*2*(1,91+1,54-0,41*2)/2</t>
  </si>
  <si>
    <t>(153,7-102,8)*2*(2,26+2,46-0,41*2)/2</t>
  </si>
  <si>
    <t>(192,1-153,7)*2*(3,78+1,91-0,41*2)/2</t>
  </si>
  <si>
    <t>(219,2-192,1)*2*(1,69+1,91)/2</t>
  </si>
  <si>
    <t>(263,0-224,7)*2*(2,67+1,42)/2</t>
  </si>
  <si>
    <t>2*1,5*35</t>
  </si>
  <si>
    <t>nad 2,0 m</t>
  </si>
  <si>
    <t>-105,000</t>
  </si>
  <si>
    <t>151101102</t>
  </si>
  <si>
    <t>Zřízení příložného pažení a rozepření stěn rýh hl přes 2 do 4 m</t>
  </si>
  <si>
    <t>-1278389957</t>
  </si>
  <si>
    <t>Zřízení pažení a rozepření stěn rýh pro podzemní vedení příložné pro jakoukoliv mezerovitost, hloubky přes 2 do 4 m</t>
  </si>
  <si>
    <t>https://podminky.urs.cz/item/CS_URS_2022_02/151101102</t>
  </si>
  <si>
    <t>(0,46+0,26)/2*2*(153,7-102,8)</t>
  </si>
  <si>
    <t>(192,1-153,7)*2*(1,78/2)</t>
  </si>
  <si>
    <t>151101111</t>
  </si>
  <si>
    <t>Odstranění příložného pažení a rozepření stěn rýh hl do 2 m</t>
  </si>
  <si>
    <t>-1928710212</t>
  </si>
  <si>
    <t>Odstranění pažení a rozepření stěn rýh pro podzemní vedení s uložením materiálu na vzdálenost do 3 m od kraje výkopu příložné, hloubky do 2 m</t>
  </si>
  <si>
    <t>https://podminky.urs.cz/item/CS_URS_2022_02/151101111</t>
  </si>
  <si>
    <t>151101112</t>
  </si>
  <si>
    <t>Odstranění příložného pažení a rozepření stěn rýh hl přes 2 do 4 m</t>
  </si>
  <si>
    <t>-1663493303</t>
  </si>
  <si>
    <t>Odstranění pažení a rozepření stěn rýh pro podzemní vedení s uložením materiálu na vzdálenost do 3 m od kraje výkopu příložné, hloubky přes 2 do 4 m</t>
  </si>
  <si>
    <t>https://podminky.urs.cz/item/CS_URS_2022_02/151101112</t>
  </si>
  <si>
    <t>-1752153315</t>
  </si>
  <si>
    <t>-303653686</t>
  </si>
  <si>
    <t>307,542*5 'Přepočtené koeficientem množství</t>
  </si>
  <si>
    <t>856563279</t>
  </si>
  <si>
    <t>307,542*1,8 'Přepočtené koeficientem množství</t>
  </si>
  <si>
    <t>2118952390</t>
  </si>
  <si>
    <t>3,162+55,139+5,13+217,931</t>
  </si>
  <si>
    <t>5,5*2,8*1,7</t>
  </si>
  <si>
    <t>174151101</t>
  </si>
  <si>
    <t>Zásyp jam, šachet rýh nebo kolem objektů sypaninou se zhutněním</t>
  </si>
  <si>
    <t>167040485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</si>
  <si>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</si>
  <si>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</si>
  <si>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120</t>
  </si>
  <si>
    <t>577,553+30</t>
  </si>
  <si>
    <t>-307,542</t>
  </si>
  <si>
    <t>175151101</t>
  </si>
  <si>
    <t>Obsypání potrubí strojně sypaninou bez prohození, uloženou do 3 m</t>
  </si>
  <si>
    <t>-11916404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</si>
  <si>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</si>
  <si>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</si>
  <si>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1,25*0,615*263,000</t>
  </si>
  <si>
    <t>1,0*0,45*35</t>
  </si>
  <si>
    <t>58331200</t>
  </si>
  <si>
    <t>štěrkopísek netříděný</t>
  </si>
  <si>
    <t>289566234</t>
  </si>
  <si>
    <t>217,931*2 'Přepočtené koeficientem množství</t>
  </si>
  <si>
    <t>Vodorovné konstrukce</t>
  </si>
  <si>
    <t>451541111</t>
  </si>
  <si>
    <t>Lože pod potrubí otevřený výkop ze štěrkodrtě</t>
  </si>
  <si>
    <t>1949506472</t>
  </si>
  <si>
    <t>Lože pod potrubí, stoky a drobné objekty v otevřeném výkopu ze štěrkodrtě 0-63 mm</t>
  </si>
  <si>
    <t>https://podminky.urs.cz/item/CS_URS_2022_02/451541111</t>
  </si>
  <si>
    <t>6,20*3,4*0,15</t>
  </si>
  <si>
    <t>451573111</t>
  </si>
  <si>
    <t>Lože pod potrubí otevřený výkop ze štěrkopísku</t>
  </si>
  <si>
    <t>375532333</t>
  </si>
  <si>
    <t>Lože pod potrubí, stoky a drobné objekty v otevřeném výkopu z písku a štěrkopísku do 63 mm</t>
  </si>
  <si>
    <t>https://podminky.urs.cz/item/CS_URS_2022_02/451573111</t>
  </si>
  <si>
    <t>6,0*3,2*0,03</t>
  </si>
  <si>
    <t>potrubí</t>
  </si>
  <si>
    <t>1,25*0,15*263,000</t>
  </si>
  <si>
    <t>1,0*0,15*35</t>
  </si>
  <si>
    <t>452112112</t>
  </si>
  <si>
    <t>Osazení betonových prstenců nebo rámů v do 100 mm</t>
  </si>
  <si>
    <t>712298282</t>
  </si>
  <si>
    <t>Osazení betonových dílců prstenců nebo rámů pod poklopy a mříže, výšky do 100 mm</t>
  </si>
  <si>
    <t>https://podminky.urs.cz/item/CS_URS_2022_02/452112112</t>
  </si>
  <si>
    <t>59224010</t>
  </si>
  <si>
    <t>prstenec šachtový vyrovnávací betonový 625x100x40mm</t>
  </si>
  <si>
    <t>1863850248</t>
  </si>
  <si>
    <t>59224135</t>
  </si>
  <si>
    <t>prstenec šachtový vyrovnávací betonový 625x90x60mm</t>
  </si>
  <si>
    <t>1642105495</t>
  </si>
  <si>
    <t>59224012</t>
  </si>
  <si>
    <t>prstenec šachtový vyrovnávací betonový 625x100x80mm</t>
  </si>
  <si>
    <t>-363703435</t>
  </si>
  <si>
    <t>59224013</t>
  </si>
  <si>
    <t>prstenec šachtový vyrovnávací betonový 625x100x100mm</t>
  </si>
  <si>
    <t>1978432978</t>
  </si>
  <si>
    <t>452311141</t>
  </si>
  <si>
    <t>Podkladní desky z betonu prostého tř. C 16/20 otevřený výkop</t>
  </si>
  <si>
    <t>-2087743248</t>
  </si>
  <si>
    <t>Podkladní a zajišťovací konstrukce z betonu prostého v otevřeném výkopu desky pod potrubí, stoky a drobné objekty z betonu tř. C 16/20</t>
  </si>
  <si>
    <t>https://podminky.urs.cz/item/CS_URS_2022_02/452311141</t>
  </si>
  <si>
    <t>pod šachty</t>
  </si>
  <si>
    <t>1,5*1,5*0,1*10</t>
  </si>
  <si>
    <t>6,0*3,2*0,15</t>
  </si>
  <si>
    <t>465513327</t>
  </si>
  <si>
    <t>Dlažba z lomového kamene na cementovou maltu s vyspárováním tl 300 mm pro hráze</t>
  </si>
  <si>
    <t>1974624943</t>
  </si>
  <si>
    <t>Dlažba z lomového kamene lomařsky upraveného na cementovou maltu, s vyspárováním cementovou maltou, tl. kamene 300 mm</t>
  </si>
  <si>
    <t>https://podminky.urs.cz/item/CS_URS_2022_02/465513327</t>
  </si>
  <si>
    <t>vyústění do rokliny</t>
  </si>
  <si>
    <t>566901232</t>
  </si>
  <si>
    <t>Vyspravení podkladu po překopech inženýrských sítí plochy přes 15 m2 štěrkodrtí tl. 150 mm</t>
  </si>
  <si>
    <t>-541452080</t>
  </si>
  <si>
    <t>Vyspravení podkladu po překopech inženýrských sítí plochy přes 15 m2 s rozprostřením a zhutněním štěrkodrtí tl. 150 mm</t>
  </si>
  <si>
    <t>https://podminky.urs.cz/item/CS_URS_2022_02/566901232</t>
  </si>
  <si>
    <t>566901233</t>
  </si>
  <si>
    <t>Vyspravení podkladu po překopech inženýrských sítí plochy přes 15 m2 štěrkodrtí tl. 200 mm</t>
  </si>
  <si>
    <t>-896442506</t>
  </si>
  <si>
    <t>Vyspravení podkladu po překopech inženýrských sítí plochy přes 15 m2 s rozprostřením a zhutněním štěrkodrtí tl. 200 mm</t>
  </si>
  <si>
    <t>https://podminky.urs.cz/item/CS_URS_2022_02/566901233</t>
  </si>
  <si>
    <t>566901261</t>
  </si>
  <si>
    <t>Vyspravení podkladu po překopech inženýrských sítí plochy přes 15 m2 obalovaným kamenivem ACP (OK) tl. 100 mm</t>
  </si>
  <si>
    <t>2063371907</t>
  </si>
  <si>
    <t>Vyspravení podkladu po překopech inženýrských sítí plochy přes 15 m2 s rozprostřením a zhutněním obalovaným kamenivem ACP (OK) tl. 100 mm</t>
  </si>
  <si>
    <t>https://podminky.urs.cz/item/CS_URS_2022_02/566901261</t>
  </si>
  <si>
    <t>572341111</t>
  </si>
  <si>
    <t>Vyspravení krytu komunikací po překopech pl přes 15 m2 asfalt betonem ACO (AB) tl přes 30 do 50 mm</t>
  </si>
  <si>
    <t>-1264637362</t>
  </si>
  <si>
    <t>Vyspravení krytu komunikací po překopech inženýrských sítí plochy přes 15 m2 asfaltovým betonem ACO (AB), po zhutnění tl. přes 30 do 50 mm</t>
  </si>
  <si>
    <t>https://podminky.urs.cz/item/CS_URS_2022_02/572341111</t>
  </si>
  <si>
    <t>Trubní vedení</t>
  </si>
  <si>
    <t>P</t>
  </si>
  <si>
    <t>propojení stáv.vpusti do nové kanalizace</t>
  </si>
  <si>
    <t>vlastní</t>
  </si>
  <si>
    <t>-19886043</t>
  </si>
  <si>
    <t>V</t>
  </si>
  <si>
    <t>D+M vírový ventil 2,5 l/s</t>
  </si>
  <si>
    <t>-253645630</t>
  </si>
  <si>
    <t>871310310</t>
  </si>
  <si>
    <t>Montáž kanalizačního potrubí hladkého plnostěnného SN 10 z polypropylenu DN 150</t>
  </si>
  <si>
    <t>1490390065</t>
  </si>
  <si>
    <t>Montáž kanalizačního potrubí z plastů z polypropylenu PP hladkého plnostěnného SN 10 DN 150</t>
  </si>
  <si>
    <t>https://podminky.urs.cz/item/CS_URS_2022_02/871310310</t>
  </si>
  <si>
    <t>napojení UV a žlabů</t>
  </si>
  <si>
    <t>4,5+4,0+5,0+3,0+8,5+1,3*2+2,2+1,8+2,0+1,4</t>
  </si>
  <si>
    <t>28617003</t>
  </si>
  <si>
    <t>trubka kanalizační PP plnostěnná třívrstvá DN 150x1000mm SN10</t>
  </si>
  <si>
    <t>-18939140</t>
  </si>
  <si>
    <t>35*1,015 'Přepočtené koeficientem množství</t>
  </si>
  <si>
    <t>871370310</t>
  </si>
  <si>
    <t>Montáž kanalizačního potrubí hladkého plnostěnného SN 10 z polypropylenu DN 300</t>
  </si>
  <si>
    <t>639921099</t>
  </si>
  <si>
    <t>Montáž kanalizačního potrubí z plastů z polypropylenu PP hladkého plnostěnného SN 10 DN 300</t>
  </si>
  <si>
    <t>https://podminky.urs.cz/item/CS_URS_2022_02/871370310</t>
  </si>
  <si>
    <t>28617006</t>
  </si>
  <si>
    <t>trubka kanalizační PP plnostěnná třívrstvá DN 300x1000mm SN10</t>
  </si>
  <si>
    <t>1866668919</t>
  </si>
  <si>
    <t>10*1,05 'Přepočtené koeficientem množství</t>
  </si>
  <si>
    <t>28617022</t>
  </si>
  <si>
    <t>trubka kanalizační PP plnostěnná třívrstvá DN 300x6000mm SN10</t>
  </si>
  <si>
    <t>1053240348</t>
  </si>
  <si>
    <t>263*1,015 'Přepočtené koeficientem množství</t>
  </si>
  <si>
    <t>877310310</t>
  </si>
  <si>
    <t>Montáž kolen na kanalizačním potrubí z PP trub hladkých plnostěnných DN 150</t>
  </si>
  <si>
    <t>49147562</t>
  </si>
  <si>
    <t>Montáž tvarovek na kanalizačním plastovém potrubí z polypropylenu PP hladkého plnostěnného kolen DN 150</t>
  </si>
  <si>
    <t>https://podminky.urs.cz/item/CS_URS_2022_02/877310310</t>
  </si>
  <si>
    <t>28617182</t>
  </si>
  <si>
    <t>koleno kanalizační PP SN16 45° DN 150</t>
  </si>
  <si>
    <t>1597201493</t>
  </si>
  <si>
    <t>50</t>
  </si>
  <si>
    <t>877370320</t>
  </si>
  <si>
    <t>Montáž odboček na kanalizačním potrubí z PP trub hladkých plnostěnných DN 300</t>
  </si>
  <si>
    <t>-1890003636</t>
  </si>
  <si>
    <t>Montáž tvarovek na kanalizačním plastovém potrubí z polypropylenu PP hladkého plnostěnného odboček DN 300</t>
  </si>
  <si>
    <t>https://podminky.urs.cz/item/CS_URS_2022_02/877370320</t>
  </si>
  <si>
    <t>51</t>
  </si>
  <si>
    <t>28617214</t>
  </si>
  <si>
    <t>odbočka kanalizační PP SN16 45° DN 300/150</t>
  </si>
  <si>
    <t>-1425460970</t>
  </si>
  <si>
    <t>52</t>
  </si>
  <si>
    <t>892351111</t>
  </si>
  <si>
    <t>Tlaková zkouška vodou potrubí DN 150 nebo 200</t>
  </si>
  <si>
    <t>1077246980</t>
  </si>
  <si>
    <t>Tlakové zkoušky vodou na potrubí DN 150 nebo 200</t>
  </si>
  <si>
    <t>https://podminky.urs.cz/item/CS_URS_2022_02/892351111</t>
  </si>
  <si>
    <t>53</t>
  </si>
  <si>
    <t>892381111</t>
  </si>
  <si>
    <t>Tlaková zkouška vodou potrubí DN 250, DN 300 nebo 350</t>
  </si>
  <si>
    <t>1164958692</t>
  </si>
  <si>
    <t>Tlakové zkoušky vodou na potrubí DN 250, 300 nebo 350</t>
  </si>
  <si>
    <t>https://podminky.urs.cz/item/CS_URS_2022_02/892381111</t>
  </si>
  <si>
    <t>54</t>
  </si>
  <si>
    <t>894410103</t>
  </si>
  <si>
    <t>Osazení betonových dílců pro kanalizační šachty DN 1000 šachtové dno výšky 1000 mm</t>
  </si>
  <si>
    <t>963179534</t>
  </si>
  <si>
    <t>Osazení betonových dílců šachet kanalizačních dno DN 1000, výšky 1000 mm</t>
  </si>
  <si>
    <t>https://podminky.urs.cz/item/CS_URS_2022_02/894410103</t>
  </si>
  <si>
    <t>55</t>
  </si>
  <si>
    <t>59224339</t>
  </si>
  <si>
    <t>dno betonové šachty kanalizační přímé 100x100x60cm</t>
  </si>
  <si>
    <t>914282021</t>
  </si>
  <si>
    <t>56</t>
  </si>
  <si>
    <t>894410211</t>
  </si>
  <si>
    <t>Osazení betonových dílců pro kanalizační šachty DN 1000 skruž rovná výšky 250 mm</t>
  </si>
  <si>
    <t>226907025</t>
  </si>
  <si>
    <t>Osazení betonových dílců šachet kanalizačních skruž rovná DN 1000, výšky 250 mm</t>
  </si>
  <si>
    <t>https://podminky.urs.cz/item/CS_URS_2022_02/894410211</t>
  </si>
  <si>
    <t>57</t>
  </si>
  <si>
    <t>59224066</t>
  </si>
  <si>
    <t>skruž betonová DN 1000x250 PS, 100x25x12cm</t>
  </si>
  <si>
    <t>-335243702</t>
  </si>
  <si>
    <t>58</t>
  </si>
  <si>
    <t>894410212</t>
  </si>
  <si>
    <t>Osazení betonových dílců pro kanalizační šachty DN 1000 skruž rovná výšky 500 mm</t>
  </si>
  <si>
    <t>1024842106</t>
  </si>
  <si>
    <t>Osazení betonových dílců šachet kanalizačních skruž rovná DN 1000, výšky 500 mm</t>
  </si>
  <si>
    <t>https://podminky.urs.cz/item/CS_URS_2022_02/894410212</t>
  </si>
  <si>
    <t>59</t>
  </si>
  <si>
    <t>59224068</t>
  </si>
  <si>
    <t>skruž betonová DN 1000x500 PS, 100x50x12cm</t>
  </si>
  <si>
    <t>1363899119</t>
  </si>
  <si>
    <t>60</t>
  </si>
  <si>
    <t>894410213</t>
  </si>
  <si>
    <t>Osazení betonových dílců pro kanalizační šachty DN 1000 skruž rovná výšky 1000 mm</t>
  </si>
  <si>
    <t>-970479838</t>
  </si>
  <si>
    <t>Osazení betonových dílců šachet kanalizačních skruž rovná DN 1000, výšky 1000 mm</t>
  </si>
  <si>
    <t>https://podminky.urs.cz/item/CS_URS_2022_02/894410213</t>
  </si>
  <si>
    <t>61</t>
  </si>
  <si>
    <t>59224070</t>
  </si>
  <si>
    <t>skruž betonová DN 1000x1000 PS, 100x100x12cm</t>
  </si>
  <si>
    <t>-1053824087</t>
  </si>
  <si>
    <t>62</t>
  </si>
  <si>
    <t>894410232</t>
  </si>
  <si>
    <t>Osazení betonových dílců pro kanalizační šachty DN 1000 skruž přechodová (konus)</t>
  </si>
  <si>
    <t>-1032792214</t>
  </si>
  <si>
    <t>Osazení betonových dílců šachet kanalizačních skruž přechodová (konus) DN 1000</t>
  </si>
  <si>
    <t>https://podminky.urs.cz/item/CS_URS_2022_02/894410232</t>
  </si>
  <si>
    <t>63</t>
  </si>
  <si>
    <t>59224312</t>
  </si>
  <si>
    <t>kónus šachetní betonový kapsové plastové stupadlo 100x62,5x58cm</t>
  </si>
  <si>
    <t>-1263002506</t>
  </si>
  <si>
    <t>64</t>
  </si>
  <si>
    <t>895941302</t>
  </si>
  <si>
    <t>Osazení vpusti uliční DN 450 z betonových dílců dno s kalištěm</t>
  </si>
  <si>
    <t>-594109329</t>
  </si>
  <si>
    <t>Osazení vpusti uliční z betonových dílců DN 450 dno s kalištěm</t>
  </si>
  <si>
    <t>https://podminky.urs.cz/item/CS_URS_2022_02/895941302</t>
  </si>
  <si>
    <t>65</t>
  </si>
  <si>
    <t>59224495</t>
  </si>
  <si>
    <t>vpusť uliční DN 450 kaliště nízké 450/240x50mm</t>
  </si>
  <si>
    <t>-1488701817</t>
  </si>
  <si>
    <t>66</t>
  </si>
  <si>
    <t>895941314</t>
  </si>
  <si>
    <t>Osazení vpusti uliční DN 450 z betonových dílců skruž horní 570 mm</t>
  </si>
  <si>
    <t>741675232</t>
  </si>
  <si>
    <t>Osazení vpusti uliční z betonových dílců DN 450 skruž horní 570 mm</t>
  </si>
  <si>
    <t>https://podminky.urs.cz/item/CS_URS_2022_02/895941314</t>
  </si>
  <si>
    <t>67</t>
  </si>
  <si>
    <t>59224486</t>
  </si>
  <si>
    <t>vpusť uliční DN 450 skruž horní betonová 450/570x50mm</t>
  </si>
  <si>
    <t>723998629</t>
  </si>
  <si>
    <t>68</t>
  </si>
  <si>
    <t>59224483</t>
  </si>
  <si>
    <t>vpusť uliční DN 450 vyrovnávací prstenec pro rám 300x500mm</t>
  </si>
  <si>
    <t>-1335743651</t>
  </si>
  <si>
    <t>69</t>
  </si>
  <si>
    <t>895941323</t>
  </si>
  <si>
    <t>Osazení vpusti uliční DN 450 z betonových dílců skruž středová 570 mm</t>
  </si>
  <si>
    <t>1594479649</t>
  </si>
  <si>
    <t>Osazení vpusti uliční z betonových dílců DN 450 skruž středová 570 mm</t>
  </si>
  <si>
    <t>https://podminky.urs.cz/item/CS_URS_2022_02/895941323</t>
  </si>
  <si>
    <t>70</t>
  </si>
  <si>
    <t>59224488</t>
  </si>
  <si>
    <t>vpusť uliční DN 450 skruž střední betonová 450/570x50mm</t>
  </si>
  <si>
    <t>711518452</t>
  </si>
  <si>
    <t>71</t>
  </si>
  <si>
    <t>895941331</t>
  </si>
  <si>
    <t>Osazení vpusti uliční DN 450 z betonových dílců skruž průběžná s výtokem</t>
  </si>
  <si>
    <t>1181409935</t>
  </si>
  <si>
    <t>Osazení vpusti uliční z betonových dílců DN 450 skruž průběžná s výtokem</t>
  </si>
  <si>
    <t>https://podminky.urs.cz/item/CS_URS_2022_02/895941331</t>
  </si>
  <si>
    <t>72</t>
  </si>
  <si>
    <t>59224489</t>
  </si>
  <si>
    <t>vpusť uliční DN 450 skruž průběžná s odtokem 150mm  450/450x50mm</t>
  </si>
  <si>
    <t>-1171471664</t>
  </si>
  <si>
    <t>73</t>
  </si>
  <si>
    <t>Z</t>
  </si>
  <si>
    <t>zápachová uzávěra</t>
  </si>
  <si>
    <t>369985787</t>
  </si>
  <si>
    <t>74</t>
  </si>
  <si>
    <t>896212112</t>
  </si>
  <si>
    <t>Spadiště kanalizační z betonu kruhové boční dno beton tř. C 25/30 90° horní potrubí DN 250 nebo 300</t>
  </si>
  <si>
    <t>2006072682</t>
  </si>
  <si>
    <t>Spadiště kanalizační z prostého betonu kruhové výšky vstupu do 0,90 m a základní výšky spadiště 0,60 m boční se dnem z betonu tř. C 25/30, při úhlu sevřeném mezi horním a dolním potrubím 90° s horním potrubím DN 250 nebo 300</t>
  </si>
  <si>
    <t>https://podminky.urs.cz/item/CS_URS_2022_02/896212112</t>
  </si>
  <si>
    <t>75</t>
  </si>
  <si>
    <t>899104112</t>
  </si>
  <si>
    <t>Osazení poklopů litinových nebo ocelových včetně rámů pro třídu zatížení D400, E600</t>
  </si>
  <si>
    <t>1846457630</t>
  </si>
  <si>
    <t>Osazení poklopů litinových a ocelových včetně rámů pro třídu zatížení D400, E600</t>
  </si>
  <si>
    <t>https://podminky.urs.cz/item/CS_URS_2022_02/899104112</t>
  </si>
  <si>
    <t>76</t>
  </si>
  <si>
    <t>28661935</t>
  </si>
  <si>
    <t>poklop šachtový litinový  DN 600 pro třídu zatížení D400</t>
  </si>
  <si>
    <t>-437005606</t>
  </si>
  <si>
    <t>77</t>
  </si>
  <si>
    <t>899204112</t>
  </si>
  <si>
    <t>Osazení mříží litinových včetně rámů a košů na bahno pro třídu zatížení D400, E600</t>
  </si>
  <si>
    <t>-339517755</t>
  </si>
  <si>
    <t>https://podminky.urs.cz/item/CS_URS_2022_02/899204112</t>
  </si>
  <si>
    <t>78</t>
  </si>
  <si>
    <t>55242320</t>
  </si>
  <si>
    <t>mříž vtoková litinová plochá 500x500mm</t>
  </si>
  <si>
    <t>685349735</t>
  </si>
  <si>
    <t>79</t>
  </si>
  <si>
    <t>56241499</t>
  </si>
  <si>
    <t>koš kalový krátký pro žlaby z PE š 300mm</t>
  </si>
  <si>
    <t>-275103445</t>
  </si>
  <si>
    <t>80</t>
  </si>
  <si>
    <t>D+M retenční žb nádrž 15 m3 včetně dopravy na stavbu</t>
  </si>
  <si>
    <t>1662161932</t>
  </si>
  <si>
    <t>81</t>
  </si>
  <si>
    <t>7715649</t>
  </si>
  <si>
    <t>82</t>
  </si>
  <si>
    <t>-72891617</t>
  </si>
  <si>
    <t>83</t>
  </si>
  <si>
    <t>919735112</t>
  </si>
  <si>
    <t>Řezání stávajícího živičného krytu hl přes 50 do 100 mm</t>
  </si>
  <si>
    <t>-435489032</t>
  </si>
  <si>
    <t>Řezání stávajícího živičného krytu nebo podkladu hloubky přes 50 do 100 mm</t>
  </si>
  <si>
    <t>https://podminky.urs.cz/item/CS_URS_2022_02/919735112</t>
  </si>
  <si>
    <t>13*2</t>
  </si>
  <si>
    <t>84</t>
  </si>
  <si>
    <t>935932418</t>
  </si>
  <si>
    <t>Odvodňovací plastový žlab pro zatížení D400 vnitřní š 150 mm s roštem můstkovým z litiny</t>
  </si>
  <si>
    <t>1854659977</t>
  </si>
  <si>
    <t>Odvodňovací plastový žlab pro třídu zatížení D 400 vnitřní šířky 150 mm s krycím roštem můstkovým z litiny</t>
  </si>
  <si>
    <t>https://podminky.urs.cz/item/CS_URS_2022_02/935932418</t>
  </si>
  <si>
    <t>85</t>
  </si>
  <si>
    <t>935932614</t>
  </si>
  <si>
    <t>Vpusť s kalovým košem pro plastový žlab vnitřní š 150 mm</t>
  </si>
  <si>
    <t>-360871303</t>
  </si>
  <si>
    <t>Odvodňovací plastový žlab vpusť s kalovým košem pro žlab vnitřní šířky 150 mm</t>
  </si>
  <si>
    <t>https://podminky.urs.cz/item/CS_URS_2022_02/935932614</t>
  </si>
  <si>
    <t>86</t>
  </si>
  <si>
    <t>935932627</t>
  </si>
  <si>
    <t>Svislé odtokové hrdlo pro plastový žlab vnitřní š 150 mm z PP</t>
  </si>
  <si>
    <t>265312824</t>
  </si>
  <si>
    <t>Odvodňovací plastový žlab svislé odtokové hrdlo pro žlab vnitřní šířky 150 mm z plastu</t>
  </si>
  <si>
    <t>https://podminky.urs.cz/item/CS_URS_2022_02/935932627</t>
  </si>
  <si>
    <t>87</t>
  </si>
  <si>
    <t>935932633</t>
  </si>
  <si>
    <t>Sifon a sítko pro plastový žlab vnitřní š 150 mm z PP a Pz oceli</t>
  </si>
  <si>
    <t>-777605519</t>
  </si>
  <si>
    <t>Odvodňovací plastový žlab sifon + sítko pro žlab vnitřní šířky 150 mm z plastu a pozinkové oceli</t>
  </si>
  <si>
    <t>https://podminky.urs.cz/item/CS_URS_2022_02/935932633</t>
  </si>
  <si>
    <t>88</t>
  </si>
  <si>
    <t>935932639</t>
  </si>
  <si>
    <t>Adaptér pro napojení pro plastový žlab vnitřní š 150 mm z Pz oceli</t>
  </si>
  <si>
    <t>137823395</t>
  </si>
  <si>
    <t>Odvodňovací plastový žlab adaptér pro boční napojení na žlab, pro roh, T a křížové napojení pro žlab vnitřní šířky 150 mm z pozinkové oceli</t>
  </si>
  <si>
    <t>https://podminky.urs.cz/item/CS_URS_2022_02/935932639</t>
  </si>
  <si>
    <t>89</t>
  </si>
  <si>
    <t>-1565714406</t>
  </si>
  <si>
    <t>18,148-11,31</t>
  </si>
  <si>
    <t>90</t>
  </si>
  <si>
    <t>899851410</t>
  </si>
  <si>
    <t>91</t>
  </si>
  <si>
    <t>1095941307</t>
  </si>
  <si>
    <t>18,148*14 'Přepočtené koeficientem množství</t>
  </si>
  <si>
    <t>92</t>
  </si>
  <si>
    <t>-646496239</t>
  </si>
  <si>
    <t>93</t>
  </si>
  <si>
    <t>2090172470</t>
  </si>
  <si>
    <t>94</t>
  </si>
  <si>
    <t>998276101</t>
  </si>
  <si>
    <t>Přesun hmot pro trubní vedení z trub z plastických hmot otevřený výkop</t>
  </si>
  <si>
    <t>614561276</t>
  </si>
  <si>
    <t>Přesun hmot pro trubní vedení hloubené z trub z plastických hmot nebo sklolaminátových pro vodovody nebo kanalizace v otevřeném výkopu dopravní vzdálenost do 15 m</t>
  </si>
  <si>
    <t>https://podminky.urs.cz/item/CS_URS_2022_02/998276101</t>
  </si>
  <si>
    <t>SO 401 - Veřejné osvětlení</t>
  </si>
  <si>
    <t>Spořice</t>
  </si>
  <si>
    <t>Ing. Ivan Menhard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</si>
  <si>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</si>
  <si>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</si>
  <si>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</si>
  <si>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</si>
  <si>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</si>
  <si>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</si>
  <si>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 xml:space="preserve">    VRN7 - Provozní vlivy</t>
  </si>
  <si>
    <t>PSV</t>
  </si>
  <si>
    <t>Práce a dodávky PSV</t>
  </si>
  <si>
    <t>741</t>
  </si>
  <si>
    <t>Elektroinstalace - silnoproud</t>
  </si>
  <si>
    <t>741122122</t>
  </si>
  <si>
    <t>Montáž kabel Cu plný kulatý žíla 3x1,5 až 6 mm2 zatažený v trubkách (např. CYKY)</t>
  </si>
  <si>
    <t>190792330</t>
  </si>
  <si>
    <t>Montáž kabelů měděných bez ukončení uložených v trubkách zatažených plných kulatých nebo bezhalogenových (např. CYKY) počtu a průřezu žil 3x1,5 až 6 mm2</t>
  </si>
  <si>
    <t>https://podminky.urs.cz/item/CS_URS_2022_02/741122122</t>
  </si>
  <si>
    <t>7*6</t>
  </si>
  <si>
    <t>34111030</t>
  </si>
  <si>
    <t>kabel instalační jádro Cu plné izolace PVC plášť PVC 450/750V (CYKY) 3x1,5mm2</t>
  </si>
  <si>
    <t>-697037619</t>
  </si>
  <si>
    <t>Poznámka k položce:_x000D_
kabel uvnitř stožáru</t>
  </si>
  <si>
    <t>42*1,1 'Přepočtené koeficientem množství</t>
  </si>
  <si>
    <t>741123311</t>
  </si>
  <si>
    <t>Montáž kabel Al plný nebo laněný kulatý žíla 4x10 až 16 mm2 uložený pevně (např. AYKY)</t>
  </si>
  <si>
    <t>1537470320</t>
  </si>
  <si>
    <t>Montáž kabelů hliníkových bez ukončení uložených pevně plných nebo laněných kulatých (např. AYKY) počtu a průřezu žil 4x16 mm2</t>
  </si>
  <si>
    <t>https://podminky.urs.cz/item/CS_URS_2022_02/741123311</t>
  </si>
  <si>
    <t>34112316</t>
  </si>
  <si>
    <t>kabel instalační jádro Al plné izolace PVC plášť PVC 450/750V (AYKY) 4x16mm2</t>
  </si>
  <si>
    <t>-172977563</t>
  </si>
  <si>
    <t>250*1,1 'Přepočtené koeficientem množství</t>
  </si>
  <si>
    <t>741132132</t>
  </si>
  <si>
    <t>Ukončení kabelů 4x10 mm2 smršťovací záklopkou nebo páskem bez letování</t>
  </si>
  <si>
    <t>-373731101</t>
  </si>
  <si>
    <t>Ukončení kabelů smršťovací záklopkou nebo páskou se zapojením bez letování, počtu a průřezu žil 4x10 mm2</t>
  </si>
  <si>
    <t>https://podminky.urs.cz/item/CS_URS_2022_02/741132132</t>
  </si>
  <si>
    <t>1229533</t>
  </si>
  <si>
    <t>SMRST. ROZDEL. HLAVA EN 4.1 /14413516/</t>
  </si>
  <si>
    <t>materiály online</t>
  </si>
  <si>
    <t>325963854</t>
  </si>
  <si>
    <t>741373002</t>
  </si>
  <si>
    <t>Montáž svítidlo výbojkové průmyslové stropní na výložník</t>
  </si>
  <si>
    <t>639870754</t>
  </si>
  <si>
    <t>Montáž svítidel výbojkových se zapojením vodičů průmyslových nebo venkovních na výložník</t>
  </si>
  <si>
    <t>https://podminky.urs.cz/item/CS_URS_2022_02/741373002</t>
  </si>
  <si>
    <t>348svit C</t>
  </si>
  <si>
    <t>C - svítidlo ESS35 09 16W ATW</t>
  </si>
  <si>
    <t>-741344191</t>
  </si>
  <si>
    <t>C - svítidlo ESS35 09 16W optika ATW, 16 W, 1200 lm, 3000 K, IP66, IK10</t>
  </si>
  <si>
    <t>Poznámka k položce:_x000D_
výběr svítidla určen provozovatelem</t>
  </si>
  <si>
    <t>741410041</t>
  </si>
  <si>
    <t>Montáž vodič uzemňovací drát nebo lano D do 10 mm v městské zástavbě</t>
  </si>
  <si>
    <t>1990046732</t>
  </si>
  <si>
    <t>Montáž uzemňovacího vedení s upevněním, propojením a připojením pomocí svorek v zemi s izolací spojů drátu nebo lana Ø do 10 mm v městské zástavbě</t>
  </si>
  <si>
    <t>https://podminky.urs.cz/item/CS_URS_2022_02/741410041</t>
  </si>
  <si>
    <t>35441073</t>
  </si>
  <si>
    <t>drát D 10mm FeZn</t>
  </si>
  <si>
    <t>kg</t>
  </si>
  <si>
    <t>1113749803</t>
  </si>
  <si>
    <t>drát D 10mm FeZn  1 kg = 1,61 m</t>
  </si>
  <si>
    <t>240/1,61</t>
  </si>
  <si>
    <t>149,068*1,05 'Přepočtené koeficientem množství</t>
  </si>
  <si>
    <t>741420020</t>
  </si>
  <si>
    <t>Montáž svorka hromosvodná s jedním šroubem</t>
  </si>
  <si>
    <t>-2096482498</t>
  </si>
  <si>
    <t>Montáž hromosvodného vedení svorek s jedním šroubem</t>
  </si>
  <si>
    <t>https://podminky.urs.cz/item/CS_URS_2022_02/741420020</t>
  </si>
  <si>
    <t>35442029</t>
  </si>
  <si>
    <t>svorka uzemnění nerez univerzální</t>
  </si>
  <si>
    <t>1117669984</t>
  </si>
  <si>
    <t>35442036</t>
  </si>
  <si>
    <t>svorka uzemnění nerez připojovací</t>
  </si>
  <si>
    <t>2097708885</t>
  </si>
  <si>
    <t>741810002</t>
  </si>
  <si>
    <t>Celková prohlídka elektrického rozvodu a zařízení přes 100 000 do 500 000,- Kč</t>
  </si>
  <si>
    <t>-1316297430</t>
  </si>
  <si>
    <t>Zkoušky a prohlídky elektrických rozvodů a zařízení celková prohlídka a vyhotovení revizní zprávy pro objem montážních prací přes 100 do 500 tis. Kč</t>
  </si>
  <si>
    <t>https://podminky.urs.cz/item/CS_URS_2022_02/741810002</t>
  </si>
  <si>
    <t>998741101</t>
  </si>
  <si>
    <t>Přesun hmot tonážní pro silnoproud v objektech v do 6 m</t>
  </si>
  <si>
    <t>-2096889020</t>
  </si>
  <si>
    <t>Přesun hmot pro silnoproud stanovený z hmotnosti přesunovaného materiálu vodorovná dopravní vzdálenost do 50 m v objektech výšky do 6 m</t>
  </si>
  <si>
    <t>https://podminky.urs.cz/item/CS_URS_2022_02/998741101</t>
  </si>
  <si>
    <t>998741193</t>
  </si>
  <si>
    <t>Příplatek k přesunu hmot tonážní 741 za zvětšený přesun do 500 m</t>
  </si>
  <si>
    <t>-1572761799</t>
  </si>
  <si>
    <t>Přesun hmot pro silnoproud stanovený z hmotnosti přesunovaného materiálu Příplatek k ceně za zvětšený přesun přes vymezenou největší dopravní vzdálenost do 500 m</t>
  </si>
  <si>
    <t>https://podminky.urs.cz/item/CS_URS_2022_02/998741193</t>
  </si>
  <si>
    <t>Práce a dodávky M</t>
  </si>
  <si>
    <t>21-M</t>
  </si>
  <si>
    <t>Elektromontáže</t>
  </si>
  <si>
    <t>210204002</t>
  </si>
  <si>
    <t>Montáž stožárů osvětlení parkových ocelových</t>
  </si>
  <si>
    <t>-1725088169</t>
  </si>
  <si>
    <t>https://podminky.urs.cz/item/CS_URS_2022_02/210204002</t>
  </si>
  <si>
    <t>1290855</t>
  </si>
  <si>
    <t>STOZAR K 6-133/89/60 Z VER. OSV.</t>
  </si>
  <si>
    <t>256</t>
  </si>
  <si>
    <t>1533278768</t>
  </si>
  <si>
    <t>1290530</t>
  </si>
  <si>
    <t>OCHRANNA MANZETA PLAST. OMP 133</t>
  </si>
  <si>
    <t>971747521</t>
  </si>
  <si>
    <t>58346122</t>
  </si>
  <si>
    <t>drť teracová bílá frakce 2/4</t>
  </si>
  <si>
    <t>625485110</t>
  </si>
  <si>
    <t>2,2*7*0,4*3,14*(0,315-0,133)^2/4</t>
  </si>
  <si>
    <t>210204201</t>
  </si>
  <si>
    <t>Montáž elektrovýzbroje stožárů osvětlení 1 okruh</t>
  </si>
  <si>
    <t>5369567</t>
  </si>
  <si>
    <t>https://podminky.urs.cz/item/CS_URS_2022_02/210204201</t>
  </si>
  <si>
    <t>1208934</t>
  </si>
  <si>
    <t>VYZBROJ STOZAROVA SV 6.16.4</t>
  </si>
  <si>
    <t>1704001922</t>
  </si>
  <si>
    <t>1202166</t>
  </si>
  <si>
    <t>VYZBROJ STOZAROVA SV 9.6.4</t>
  </si>
  <si>
    <t>-1671861278</t>
  </si>
  <si>
    <t>46-M</t>
  </si>
  <si>
    <t>Zemní práce při extr.mont.pracích</t>
  </si>
  <si>
    <t>460010002</t>
  </si>
  <si>
    <t>Vytyčení trasy vedení vzdušného sdělovacího nebo ovládacího podél silnice</t>
  </si>
  <si>
    <t>km</t>
  </si>
  <si>
    <t>-518550805</t>
  </si>
  <si>
    <t>Vytyčení trasy vedení vzdušného (nadzemního) sdělovacího nebo ovládacího podél silnice</t>
  </si>
  <si>
    <t>https://podminky.urs.cz/item/CS_URS_2022_02/460010002</t>
  </si>
  <si>
    <t>460131114</t>
  </si>
  <si>
    <t>Hloubení nezapažených jam při elektromontážích ručně v hornině tř II skupiny 4</t>
  </si>
  <si>
    <t>978474693</t>
  </si>
  <si>
    <t>Hloubení nezapažených jam ručně včetně urovnání dna s přemístěním výkopku do vzdálenosti 3 m od okraje jámy nebo s naložením na dopravní prostředek v hornině třídy těžitelnosti II skupiny 4</t>
  </si>
  <si>
    <t>https://podminky.urs.cz/item/CS_URS_2022_02/460131114</t>
  </si>
  <si>
    <t>Poznámka k položce:_x000D_
ruční výkopy z důvodu souběhu stávajících sítí</t>
  </si>
  <si>
    <t>7*1,1*0,5*0,5</t>
  </si>
  <si>
    <t>460161173</t>
  </si>
  <si>
    <t>Hloubení kabelových rýh ručně š 35 cm hl 80 cm v hornině tř II skupiny 4</t>
  </si>
  <si>
    <t>631500650</t>
  </si>
  <si>
    <t>Hloubení zapažených i nezapažených kabelových rýh ručně včetně urovnání dna s přemístěním výkopku do vzdálenosti 3 m od okraje jámy nebo s naložením na dopravní prostředek šířky 35 cm hloubky 80 cm v hornině třídy těžitelnosti II skupiny 4</t>
  </si>
  <si>
    <t>https://podminky.urs.cz/item/CS_URS_2022_02/460161173</t>
  </si>
  <si>
    <t>460161313</t>
  </si>
  <si>
    <t>Hloubení kabelových rýh ručně š 50 cm hl 120 cm v hornině tř II skupiny 4</t>
  </si>
  <si>
    <t>-1065724337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</si>
  <si>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II skupiny 4</t>
  </si>
  <si>
    <t>https://podminky.urs.cz/item/CS_URS_2022_02/460161313</t>
  </si>
  <si>
    <t>460341112</t>
  </si>
  <si>
    <t>Vodorovné přemístění horniny jakékoliv třídy dopravními prostředky při elektromontážích přes 50 do 500 m</t>
  </si>
  <si>
    <t>-1989481365</t>
  </si>
  <si>
    <t>Vodorovné přemístění (odvoz) horniny dopravními prostředky včetně složení, bez naložení a rozprostření jakékoliv třídy, na vzdálenost přes 50 do 500 m</t>
  </si>
  <si>
    <t>https://podminky.urs.cz/item/CS_URS_2022_02/460341112</t>
  </si>
  <si>
    <t>460341113</t>
  </si>
  <si>
    <t>Vodorovné přemístění horniny jakékoliv třídy dopravními prostředky při elektromontážích přes 500 do 1000 m</t>
  </si>
  <si>
    <t>7745982</t>
  </si>
  <si>
    <t>Vodorovné přemístění (odvoz) horniny dopravními prostředky včetně složení, bez naložení a rozprostření jakékoliv třídy, na vzdálenost přes 500 do 1000 m</t>
  </si>
  <si>
    <t>https://podminky.urs.cz/item/CS_URS_2022_02/460341113</t>
  </si>
  <si>
    <t>460341121</t>
  </si>
  <si>
    <t>Příplatek k vodorovnému přemístění horniny dopravními prostředky při elektromontážích za každých dalších i započatých 1000 m</t>
  </si>
  <si>
    <t>-1730045112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</si>
  <si>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</si>
  <si>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https://podminky.urs.cz/item/CS_URS_2022_02/460341121</t>
  </si>
  <si>
    <t>20*2,512</t>
  </si>
  <si>
    <t>460361111</t>
  </si>
  <si>
    <t>Poplatek za uložení zeminy na skládce (skládkovné) kód odpadu 17 05 04</t>
  </si>
  <si>
    <t>-596758860</t>
  </si>
  <si>
    <t>Poplatek (skládkovné) za uložení zeminy na skládce zatříděné do Katalogu odpadů pod kódem 17 05 04</t>
  </si>
  <si>
    <t>https://podminky.urs.cz/item/CS_URS_2022_02/460361111</t>
  </si>
  <si>
    <t>2,512*2,2</t>
  </si>
  <si>
    <t>460371113</t>
  </si>
  <si>
    <t>Naložení výkopku při elektromontážích ručně z hornin třídy II skupiny 4 a 5</t>
  </si>
  <si>
    <t>-1766286383</t>
  </si>
  <si>
    <t>Naložení výkopku ručně z hornin třídy těžitelnosti II skupiny 4 až 5</t>
  </si>
  <si>
    <t>https://podminky.urs.cz/item/CS_URS_2022_02/460371113</t>
  </si>
  <si>
    <t>Poznámka k položce:_x000D_
přebytečná hornina po provedení základů stožárů a obetonování chrániček</t>
  </si>
  <si>
    <t>7*(0,5*0,5*0,4+0,4*3,14*0,315^2/4)+70*0,5*0,3</t>
  </si>
  <si>
    <t>460391124</t>
  </si>
  <si>
    <t>Zásyp jam při elektromontážích ručně se zhutněním z hornin třídy II skupiny 4</t>
  </si>
  <si>
    <t>857716255</t>
  </si>
  <si>
    <t>Zásyp jam ručně s uložením výkopku ve vrstvách a úpravou povrchu s přemístění sypaniny ze vzdálenosti do 10 m se zhutněním z horniny třídy těžitelnosti II skupiny 4</t>
  </si>
  <si>
    <t>https://podminky.urs.cz/item/CS_URS_2022_02/460391124</t>
  </si>
  <si>
    <t>7*1,1*0,5*0,5-2*(0,5*0,5*0,4+0,4*3,14*0,315^2/4)</t>
  </si>
  <si>
    <t>460431183</t>
  </si>
  <si>
    <t>Zásyp kabelových rýh ručně se zhutněním š 35 cm hl 80 cm z horniny tř II skupiny 4</t>
  </si>
  <si>
    <t>-1052078016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</si>
  <si>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</si>
  <si>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https://podminky.urs.cz/item/CS_URS_2022_02/460431183</t>
  </si>
  <si>
    <t>460431293</t>
  </si>
  <si>
    <t>Zásyp kabelových rýh ručně se zhutněním š 50 cm hl 90 cm z horniny tř II skupiny 4</t>
  </si>
  <si>
    <t>1789885250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</si>
  <si>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</si>
  <si>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https://podminky.urs.cz/item/CS_URS_2022_02/460431293</t>
  </si>
  <si>
    <t>460641111</t>
  </si>
  <si>
    <t>Základové konstrukce při elektromontážích z monolitického betonu tř. C 8/10</t>
  </si>
  <si>
    <t>-710195597</t>
  </si>
  <si>
    <t>Základové konstrukce základ bez bednění do rostlé zeminy z monolitického betonu tř. C 8/10</t>
  </si>
  <si>
    <t>https://podminky.urs.cz/item/CS_URS_2022_02/460641111</t>
  </si>
  <si>
    <t>Poznámka k položce:_x000D_
obsyb pouzdrových základů stožárů a chrániček pod vozovkou_x000D_
součástí položky (TOV) je dodávka betonu</t>
  </si>
  <si>
    <t>7*0,5*0,5*0,4+70*0,5*0,3</t>
  </si>
  <si>
    <t>28661006</t>
  </si>
  <si>
    <t>roura šachtová korugovaná bez hrdla dno DN 315 dl 1m</t>
  </si>
  <si>
    <t>1980859397</t>
  </si>
  <si>
    <t>Poznámka k položce:_x000D_
pouzdro základu stožáru</t>
  </si>
  <si>
    <t>460661511</t>
  </si>
  <si>
    <t>Kabelové lože z písku pro kabely nn kryté plastovou fólií š lože do 25 cm</t>
  </si>
  <si>
    <t>1774073257</t>
  </si>
  <si>
    <t>Kabelové lože z písku včetně podsypu, zhutnění a urovnání povrchu pro kabely nn zakryté plastovou fólií, šířky do 25 cm</t>
  </si>
  <si>
    <t>https://podminky.urs.cz/item/CS_URS_2022_02/460661511</t>
  </si>
  <si>
    <t>Poznámka k položce:_x000D_
součástí položky (TOV) je dodávka písku a folie_x000D_
místo písku použitý prohozený výkopek</t>
  </si>
  <si>
    <t>460791212</t>
  </si>
  <si>
    <t>Montáž trubek ochranných plastových uložených volně do rýhy ohebných přes 32 do 50 mm</t>
  </si>
  <si>
    <t>-585467306</t>
  </si>
  <si>
    <t>Montáž trubek ochranných uložených volně do rýhy plastových ohebných, vnitřního průměru přes 32 do 50 mm</t>
  </si>
  <si>
    <t>https://podminky.urs.cz/item/CS_URS_2022_02/460791212</t>
  </si>
  <si>
    <t>34571351</t>
  </si>
  <si>
    <t>trubka elektroinstalační ohebná dvouplášťová korugovaná (chránička) D 41/50mm, HDPE+LDPE</t>
  </si>
  <si>
    <t>128</t>
  </si>
  <si>
    <t>-1168655476</t>
  </si>
  <si>
    <t>469981111</t>
  </si>
  <si>
    <t>Přesun hmot pro pomocné stavební práce při elektromotážích</t>
  </si>
  <si>
    <t>-1253070397</t>
  </si>
  <si>
    <t>Přesun hmot pro pomocné stavební práce při elektromontážích dopravní vzdálenost do 1 000 m</t>
  </si>
  <si>
    <t>https://podminky.urs.cz/item/CS_URS_2022_02/469981111</t>
  </si>
  <si>
    <t>HZS</t>
  </si>
  <si>
    <t>Hodinové zúčtovací sazby</t>
  </si>
  <si>
    <t>HZS1212</t>
  </si>
  <si>
    <t>Hodinová zúčtovací sazba kopáč</t>
  </si>
  <si>
    <t>hod</t>
  </si>
  <si>
    <t>512</t>
  </si>
  <si>
    <t>-69628902</t>
  </si>
  <si>
    <t>Hodinové zúčtovací sazby profesí HSV zemní a pomocné práce kopáč</t>
  </si>
  <si>
    <t>https://podminky.urs.cz/item/CS_URS_2022_02/HZS1212</t>
  </si>
  <si>
    <t>Poznámka k položce:_x000D_
práce neuvedené v jiných položkách</t>
  </si>
  <si>
    <t>HZS2231</t>
  </si>
  <si>
    <t>Hodinová zúčtovací sazba elektrikář</t>
  </si>
  <si>
    <t>1571175984</t>
  </si>
  <si>
    <t>Hodinové zúčtovací sazby profesí PSV provádění stavebních instalací elektrikář</t>
  </si>
  <si>
    <t>https://podminky.urs.cz/item/CS_URS_2022_02/HZS2231</t>
  </si>
  <si>
    <t>HZS4131</t>
  </si>
  <si>
    <t>Hodinová zúčtovací sazba jeřábník</t>
  </si>
  <si>
    <t>-67060096</t>
  </si>
  <si>
    <t>Hodinové zúčtovací sazby ostatních profesí obsluha stavebních strojů a zařízení jeřábník</t>
  </si>
  <si>
    <t>https://podminky.urs.cz/item/CS_URS_2022_02/HZS4131</t>
  </si>
  <si>
    <t>VRN7</t>
  </si>
  <si>
    <t>Provozní vlivy</t>
  </si>
  <si>
    <t>075103000</t>
  </si>
  <si>
    <t>Ochranná pásma elektrického vedení</t>
  </si>
  <si>
    <t>ks</t>
  </si>
  <si>
    <t>-221905841</t>
  </si>
  <si>
    <t>https://podminky.urs.cz/item/CS_URS_2022_02/075103000</t>
  </si>
  <si>
    <t>VRN - VRN</t>
  </si>
  <si>
    <t>V01 - Průzkumné, geodetické a projektové práce</t>
  </si>
  <si>
    <t>V02 - Příprava staveniště</t>
  </si>
  <si>
    <t>V03 - Zařízení staveniště</t>
  </si>
  <si>
    <t>V04 - Inženýrská činnost</t>
  </si>
  <si>
    <t>V07 - Provozní vlivy</t>
  </si>
  <si>
    <t>V01</t>
  </si>
  <si>
    <t>Průzkumné, geodetické a projektové práce</t>
  </si>
  <si>
    <t>012002000</t>
  </si>
  <si>
    <t>Geodetické práce</t>
  </si>
  <si>
    <t>-1580383696</t>
  </si>
  <si>
    <t>https://podminky.urs.cz/item/CS_URS_2022_01/012002000</t>
  </si>
  <si>
    <t>PSC</t>
  </si>
  <si>
    <t xml:space="preserve">Poznámka k souboru cen:_x000D_
1. Více informací o volbě, obsahu a způsobu ocenění jednotlivých titulů viz příslušné Přílohy 01 až 09._x000D_
</t>
  </si>
  <si>
    <t>012303000</t>
  </si>
  <si>
    <t>Geodetické práce po výstavbě OSTATNÍ POŽADAVKY - GEODETICKÉ ZAMĚŘENÍ SKUTEČNÉHO PROVEDENÍ</t>
  </si>
  <si>
    <t>796868598</t>
  </si>
  <si>
    <t>Průzkumné, geodetické a projektové práce geodetické práce po výstavbě</t>
  </si>
  <si>
    <t>Náklady na vyhotovení geodetického zaměření skutečného provedení díla včetně jejich předání objednateli v požadované formě a požadovaném počtu</t>
  </si>
  <si>
    <t xml:space="preserve">- Geodetické zaměření skutečného provedení díla bude provedeno a ověřeno oprávněným zeměměřičským inženýrem a bude předáno objednateli 3x v tištěné </t>
  </si>
  <si>
    <t>013254000</t>
  </si>
  <si>
    <t>Dokumentace skutečného provedení stavby</t>
  </si>
  <si>
    <t>807667738</t>
  </si>
  <si>
    <t>https://podminky.urs.cz/item/CS_URS_2022_01/013254000</t>
  </si>
  <si>
    <t xml:space="preserve">Poznámka k souboru cen:_x000D_
1. Více informací o volbě, obsahu a způsobu ocenění jednotlivých titulů viz Příloha 01 Průzkumné, geodetické a projektové práce._x000D_
</t>
  </si>
  <si>
    <t>X10</t>
  </si>
  <si>
    <t>OSTATNÍ POŽADAVKY - GEOMETRICKÝ PLÁN</t>
  </si>
  <si>
    <t>187483747</t>
  </si>
  <si>
    <t>Náklady na vyhotovení geometrického plánu včetně jejich předání objednateli v požadované formě a požadovaném počtu.</t>
  </si>
  <si>
    <t>- Geometrický plán oddělující stavbu chodníku a souvisejících konstrukčních prvků (opěrné a zárubní zdí, lávky, silniční obruby,…) včetně změn druhu</t>
  </si>
  <si>
    <t>V02</t>
  </si>
  <si>
    <t>Příprava staveniště</t>
  </si>
  <si>
    <t>020001000</t>
  </si>
  <si>
    <t>Příprava staveniště OSTATNÍ POŽADAVKY - PŘÍPRAVA ÚZEMÍ STAVBY</t>
  </si>
  <si>
    <t>724466587</t>
  </si>
  <si>
    <t>Základní rozdělení průvodních činností a nákladů příprava staveniště</t>
  </si>
  <si>
    <t>X11</t>
  </si>
  <si>
    <t>POMOC PRÁCE ZAJIŠŤ NEBO ZŘÍZ OCHRANU INŽENÝRSKÝCH SÍTÍ</t>
  </si>
  <si>
    <t>402179658</t>
  </si>
  <si>
    <t>X9</t>
  </si>
  <si>
    <t>OSTATNÍ POŽADAVKY - vytyčení stavby a inženýrských sítí</t>
  </si>
  <si>
    <t>1799817202</t>
  </si>
  <si>
    <t>V03</t>
  </si>
  <si>
    <t>Zařízení staveniště</t>
  </si>
  <si>
    <t>030001000</t>
  </si>
  <si>
    <t>-999085392</t>
  </si>
  <si>
    <t>https://podminky.urs.cz/item/CS_URS_2022_01/030001000</t>
  </si>
  <si>
    <t>V04</t>
  </si>
  <si>
    <t>043134000</t>
  </si>
  <si>
    <t>Zkoušky zatěžovací</t>
  </si>
  <si>
    <t>1165552118</t>
  </si>
  <si>
    <t>Inženýrská činnost zkoušky a ostatní měření zkoušky zátěžové</t>
  </si>
  <si>
    <t>045203000</t>
  </si>
  <si>
    <t>OSTATNÍ POŽADAVKY - KOMPLETAČNÍ ČINNOST Zahrnuje veškeré náklady spojené s tvorbou posudků, kontrol, revizních zpráv, stanovisek a dalších  / úkonů požadovaných dotčenými orgány a ke kolaudaci</t>
  </si>
  <si>
    <t>-582560374</t>
  </si>
  <si>
    <t>Inženýrská činnost kompletační a koordinační činnost kompletační činnost</t>
  </si>
  <si>
    <t>V07</t>
  </si>
  <si>
    <t>072103012</t>
  </si>
  <si>
    <t>Zajištění DIO komunikace II. a III. třídy - zdvojené el. vedení DIO - POMOC PRÁCE ZŘÍZ NEBO ZAJIŠŤ REGULACI A OCHRANU DOPRAVY / Položka obsahuje veškerá přechodná dopravní značení pro regulaci a ochranu dopravy - včetně čištění stávající dopravní infrastr</t>
  </si>
  <si>
    <t>-260708538</t>
  </si>
  <si>
    <t>Provozní vlivy křížení elektrického vedení zajištění DIO (dopravní značení) komunikace II. a III. třídy zdvojené vedení</t>
  </si>
  <si>
    <t>X8</t>
  </si>
  <si>
    <t>INFORMAČNÍ TABULE (PLAST A3) NA SLOUPKU A MOBILNÍM PODSTAVCI</t>
  </si>
  <si>
    <t>837406574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</si>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</sst>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81111111" TargetMode="External"/><Relationship Id="rId18" Type="http://schemas.openxmlformats.org/officeDocument/2006/relationships/hyperlink" Target="https://podminky.urs.cz/item/CS_URS_2022_02/564851011" TargetMode="External"/><Relationship Id="rId26" Type="http://schemas.openxmlformats.org/officeDocument/2006/relationships/hyperlink" Target="https://podminky.urs.cz/item/CS_URS_2022_02/596212211" TargetMode="External"/><Relationship Id="rId39" Type="http://schemas.openxmlformats.org/officeDocument/2006/relationships/hyperlink" Target="https://podminky.urs.cz/item/CS_URS_2022_02/997221875" TargetMode="External"/><Relationship Id="rId21" Type="http://schemas.openxmlformats.org/officeDocument/2006/relationships/hyperlink" Target="https://podminky.urs.cz/item/CS_URS_2022_02/565155111" TargetMode="External"/><Relationship Id="rId34" Type="http://schemas.openxmlformats.org/officeDocument/2006/relationships/hyperlink" Target="https://podminky.urs.cz/item/CS_URS_2022_02/997013847" TargetMode="External"/><Relationship Id="rId42" Type="http://schemas.openxmlformats.org/officeDocument/2006/relationships/hyperlink" Target="https://podminky.urs.cz/item/CS_URS_2022_01/043194000" TargetMode="External"/><Relationship Id="rId7" Type="http://schemas.openxmlformats.org/officeDocument/2006/relationships/hyperlink" Target="https://podminky.urs.cz/item/CS_URS_2022_02/122251104" TargetMode="External"/><Relationship Id="rId2" Type="http://schemas.openxmlformats.org/officeDocument/2006/relationships/hyperlink" Target="https://podminky.urs.cz/item/CS_URS_2022_02/113107163" TargetMode="External"/><Relationship Id="rId16" Type="http://schemas.openxmlformats.org/officeDocument/2006/relationships/hyperlink" Target="https://podminky.urs.cz/item/CS_URS_2022_02/211971110" TargetMode="External"/><Relationship Id="rId20" Type="http://schemas.openxmlformats.org/officeDocument/2006/relationships/hyperlink" Target="https://podminky.urs.cz/item/CS_URS_2022_02/564871011" TargetMode="External"/><Relationship Id="rId29" Type="http://schemas.openxmlformats.org/officeDocument/2006/relationships/hyperlink" Target="https://podminky.urs.cz/item/CS_URS_2022_02/916231213" TargetMode="External"/><Relationship Id="rId41" Type="http://schemas.openxmlformats.org/officeDocument/2006/relationships/hyperlink" Target="https://podminky.urs.cz/item/CS_URS_2022_01/043154000" TargetMode="External"/><Relationship Id="rId1" Type="http://schemas.openxmlformats.org/officeDocument/2006/relationships/hyperlink" Target="https://podminky.urs.cz/item/CS_URS_2022_02/113107162" TargetMode="External"/><Relationship Id="rId6" Type="http://schemas.openxmlformats.org/officeDocument/2006/relationships/hyperlink" Target="https://podminky.urs.cz/item/CS_URS_2022_02/113154112" TargetMode="External"/><Relationship Id="rId11" Type="http://schemas.openxmlformats.org/officeDocument/2006/relationships/hyperlink" Target="https://podminky.urs.cz/item/CS_URS_2022_02/171201231" TargetMode="External"/><Relationship Id="rId24" Type="http://schemas.openxmlformats.org/officeDocument/2006/relationships/hyperlink" Target="https://podminky.urs.cz/item/CS_URS_2022_02/577134111" TargetMode="External"/><Relationship Id="rId32" Type="http://schemas.openxmlformats.org/officeDocument/2006/relationships/hyperlink" Target="https://podminky.urs.cz/item/CS_URS_2022_02/919732211" TargetMode="External"/><Relationship Id="rId37" Type="http://schemas.openxmlformats.org/officeDocument/2006/relationships/hyperlink" Target="https://podminky.urs.cz/item/CS_URS_2022_02/997221611" TargetMode="External"/><Relationship Id="rId40" Type="http://schemas.openxmlformats.org/officeDocument/2006/relationships/hyperlink" Target="https://podminky.urs.cz/item/CS_URS_2022_02/998225111" TargetMode="External"/><Relationship Id="rId5" Type="http://schemas.openxmlformats.org/officeDocument/2006/relationships/hyperlink" Target="https://podminky.urs.cz/item/CS_URS_2022_02/113107242" TargetMode="External"/><Relationship Id="rId15" Type="http://schemas.openxmlformats.org/officeDocument/2006/relationships/hyperlink" Target="https://podminky.urs.cz/item/CS_URS_2022_02/211531111" TargetMode="External"/><Relationship Id="rId23" Type="http://schemas.openxmlformats.org/officeDocument/2006/relationships/hyperlink" Target="https://podminky.urs.cz/item/CS_URS_2022_02/573231112" TargetMode="External"/><Relationship Id="rId28" Type="http://schemas.openxmlformats.org/officeDocument/2006/relationships/hyperlink" Target="https://podminky.urs.cz/item/CS_URS_2022_02/916131213" TargetMode="External"/><Relationship Id="rId36" Type="http://schemas.openxmlformats.org/officeDocument/2006/relationships/hyperlink" Target="https://podminky.urs.cz/item/CS_URS_2022_02/997221559" TargetMode="External"/><Relationship Id="rId10" Type="http://schemas.openxmlformats.org/officeDocument/2006/relationships/hyperlink" Target="https://podminky.urs.cz/item/CS_URS_2022_02/162751119" TargetMode="External"/><Relationship Id="rId19" Type="http://schemas.openxmlformats.org/officeDocument/2006/relationships/hyperlink" Target="https://podminky.urs.cz/item/CS_URS_2022_02/564851111" TargetMode="External"/><Relationship Id="rId31" Type="http://schemas.openxmlformats.org/officeDocument/2006/relationships/hyperlink" Target="https://podminky.urs.cz/item/CS_URS_2022_02/919726122" TargetMode="External"/><Relationship Id="rId4" Type="http://schemas.openxmlformats.org/officeDocument/2006/relationships/hyperlink" Target="https://podminky.urs.cz/item/CS_URS_2022_02/113107223" TargetMode="External"/><Relationship Id="rId9" Type="http://schemas.openxmlformats.org/officeDocument/2006/relationships/hyperlink" Target="https://podminky.urs.cz/item/CS_URS_2022_02/162751117" TargetMode="External"/><Relationship Id="rId14" Type="http://schemas.openxmlformats.org/officeDocument/2006/relationships/hyperlink" Target="https://podminky.urs.cz/item/CS_URS_2022_02/181951112" TargetMode="External"/><Relationship Id="rId22" Type="http://schemas.openxmlformats.org/officeDocument/2006/relationships/hyperlink" Target="https://podminky.urs.cz/item/CS_URS_2022_02/573111115" TargetMode="External"/><Relationship Id="rId27" Type="http://schemas.openxmlformats.org/officeDocument/2006/relationships/hyperlink" Target="https://podminky.urs.cz/item/CS_URS_2022_02/916131113" TargetMode="External"/><Relationship Id="rId30" Type="http://schemas.openxmlformats.org/officeDocument/2006/relationships/hyperlink" Target="https://podminky.urs.cz/item/CS_URS_2022_02/916991121" TargetMode="External"/><Relationship Id="rId35" Type="http://schemas.openxmlformats.org/officeDocument/2006/relationships/hyperlink" Target="https://podminky.urs.cz/item/CS_URS_2022_02/997221551" TargetMode="External"/><Relationship Id="rId43" Type="http://schemas.openxmlformats.org/officeDocument/2006/relationships/drawing" Target="../drawings/drawing2.xml"/><Relationship Id="rId8" Type="http://schemas.openxmlformats.org/officeDocument/2006/relationships/hyperlink" Target="https://podminky.urs.cz/item/CS_URS_2022_02/132251103" TargetMode="External"/><Relationship Id="rId3" Type="http://schemas.openxmlformats.org/officeDocument/2006/relationships/hyperlink" Target="https://podminky.urs.cz/item/CS_URS_2022_02/113107182" TargetMode="External"/><Relationship Id="rId12" Type="http://schemas.openxmlformats.org/officeDocument/2006/relationships/hyperlink" Target="https://podminky.urs.cz/item/CS_URS_2022_02/171251201" TargetMode="External"/><Relationship Id="rId17" Type="http://schemas.openxmlformats.org/officeDocument/2006/relationships/hyperlink" Target="https://podminky.urs.cz/item/CS_URS_2022_02/212752102" TargetMode="External"/><Relationship Id="rId25" Type="http://schemas.openxmlformats.org/officeDocument/2006/relationships/hyperlink" Target="https://podminky.urs.cz/item/CS_URS_2022_02/596211110" TargetMode="External"/><Relationship Id="rId33" Type="http://schemas.openxmlformats.org/officeDocument/2006/relationships/hyperlink" Target="https://podminky.urs.cz/item/CS_URS_2022_02/919735111" TargetMode="External"/><Relationship Id="rId38" Type="http://schemas.openxmlformats.org/officeDocument/2006/relationships/hyperlink" Target="https://podminky.urs.cz/item/CS_URS_2022_02/997221873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175151101" TargetMode="External"/><Relationship Id="rId21" Type="http://schemas.openxmlformats.org/officeDocument/2006/relationships/hyperlink" Target="https://podminky.urs.cz/item/CS_URS_2022_02/162751117" TargetMode="External"/><Relationship Id="rId34" Type="http://schemas.openxmlformats.org/officeDocument/2006/relationships/hyperlink" Target="https://podminky.urs.cz/item/CS_URS_2022_02/566901261" TargetMode="External"/><Relationship Id="rId42" Type="http://schemas.openxmlformats.org/officeDocument/2006/relationships/hyperlink" Target="https://podminky.urs.cz/item/CS_URS_2022_02/894410103" TargetMode="External"/><Relationship Id="rId47" Type="http://schemas.openxmlformats.org/officeDocument/2006/relationships/hyperlink" Target="https://podminky.urs.cz/item/CS_URS_2022_02/895941302" TargetMode="External"/><Relationship Id="rId50" Type="http://schemas.openxmlformats.org/officeDocument/2006/relationships/hyperlink" Target="https://podminky.urs.cz/item/CS_URS_2022_02/895941331" TargetMode="External"/><Relationship Id="rId55" Type="http://schemas.openxmlformats.org/officeDocument/2006/relationships/hyperlink" Target="https://podminky.urs.cz/item/CS_URS_2022_02/919735111" TargetMode="External"/><Relationship Id="rId63" Type="http://schemas.openxmlformats.org/officeDocument/2006/relationships/hyperlink" Target="https://podminky.urs.cz/item/CS_URS_2022_02/997221551" TargetMode="External"/><Relationship Id="rId68" Type="http://schemas.openxmlformats.org/officeDocument/2006/relationships/drawing" Target="../drawings/drawing3.xml"/><Relationship Id="rId7" Type="http://schemas.openxmlformats.org/officeDocument/2006/relationships/hyperlink" Target="https://podminky.urs.cz/item/CS_URS_2022_02/119002121" TargetMode="External"/><Relationship Id="rId2" Type="http://schemas.openxmlformats.org/officeDocument/2006/relationships/hyperlink" Target="https://podminky.urs.cz/item/CS_URS_2022_02/113107541" TargetMode="External"/><Relationship Id="rId16" Type="http://schemas.openxmlformats.org/officeDocument/2006/relationships/hyperlink" Target="https://podminky.urs.cz/item/CS_URS_2022_02/139001101" TargetMode="External"/><Relationship Id="rId29" Type="http://schemas.openxmlformats.org/officeDocument/2006/relationships/hyperlink" Target="https://podminky.urs.cz/item/CS_URS_2022_02/452112112" TargetMode="External"/><Relationship Id="rId11" Type="http://schemas.openxmlformats.org/officeDocument/2006/relationships/hyperlink" Target="https://podminky.urs.cz/item/CS_URS_2022_02/119004111" TargetMode="External"/><Relationship Id="rId24" Type="http://schemas.openxmlformats.org/officeDocument/2006/relationships/hyperlink" Target="https://podminky.urs.cz/item/CS_URS_2022_02/171251201" TargetMode="External"/><Relationship Id="rId32" Type="http://schemas.openxmlformats.org/officeDocument/2006/relationships/hyperlink" Target="https://podminky.urs.cz/item/CS_URS_2022_02/566901232" TargetMode="External"/><Relationship Id="rId37" Type="http://schemas.openxmlformats.org/officeDocument/2006/relationships/hyperlink" Target="https://podminky.urs.cz/item/CS_URS_2022_02/871370310" TargetMode="External"/><Relationship Id="rId40" Type="http://schemas.openxmlformats.org/officeDocument/2006/relationships/hyperlink" Target="https://podminky.urs.cz/item/CS_URS_2022_02/892351111" TargetMode="External"/><Relationship Id="rId45" Type="http://schemas.openxmlformats.org/officeDocument/2006/relationships/hyperlink" Target="https://podminky.urs.cz/item/CS_URS_2022_02/894410213" TargetMode="External"/><Relationship Id="rId53" Type="http://schemas.openxmlformats.org/officeDocument/2006/relationships/hyperlink" Target="https://podminky.urs.cz/item/CS_URS_2022_02/899204112" TargetMode="External"/><Relationship Id="rId58" Type="http://schemas.openxmlformats.org/officeDocument/2006/relationships/hyperlink" Target="https://podminky.urs.cz/item/CS_URS_2022_02/935932614" TargetMode="External"/><Relationship Id="rId66" Type="http://schemas.openxmlformats.org/officeDocument/2006/relationships/hyperlink" Target="https://podminky.urs.cz/item/CS_URS_2022_02/997221873" TargetMode="External"/><Relationship Id="rId5" Type="http://schemas.openxmlformats.org/officeDocument/2006/relationships/hyperlink" Target="https://podminky.urs.cz/item/CS_URS_2022_02/119001406" TargetMode="External"/><Relationship Id="rId61" Type="http://schemas.openxmlformats.org/officeDocument/2006/relationships/hyperlink" Target="https://podminky.urs.cz/item/CS_URS_2022_02/935932639" TargetMode="External"/><Relationship Id="rId19" Type="http://schemas.openxmlformats.org/officeDocument/2006/relationships/hyperlink" Target="https://podminky.urs.cz/item/CS_URS_2022_02/151101111" TargetMode="External"/><Relationship Id="rId14" Type="http://schemas.openxmlformats.org/officeDocument/2006/relationships/hyperlink" Target="https://podminky.urs.cz/item/CS_URS_2022_02/132212222" TargetMode="External"/><Relationship Id="rId22" Type="http://schemas.openxmlformats.org/officeDocument/2006/relationships/hyperlink" Target="https://podminky.urs.cz/item/CS_URS_2022_02/162751119" TargetMode="External"/><Relationship Id="rId27" Type="http://schemas.openxmlformats.org/officeDocument/2006/relationships/hyperlink" Target="https://podminky.urs.cz/item/CS_URS_2022_02/451541111" TargetMode="External"/><Relationship Id="rId30" Type="http://schemas.openxmlformats.org/officeDocument/2006/relationships/hyperlink" Target="https://podminky.urs.cz/item/CS_URS_2022_02/452311141" TargetMode="External"/><Relationship Id="rId35" Type="http://schemas.openxmlformats.org/officeDocument/2006/relationships/hyperlink" Target="https://podminky.urs.cz/item/CS_URS_2022_02/572341111" TargetMode="External"/><Relationship Id="rId43" Type="http://schemas.openxmlformats.org/officeDocument/2006/relationships/hyperlink" Target="https://podminky.urs.cz/item/CS_URS_2022_02/894410211" TargetMode="External"/><Relationship Id="rId48" Type="http://schemas.openxmlformats.org/officeDocument/2006/relationships/hyperlink" Target="https://podminky.urs.cz/item/CS_URS_2022_02/895941314" TargetMode="External"/><Relationship Id="rId56" Type="http://schemas.openxmlformats.org/officeDocument/2006/relationships/hyperlink" Target="https://podminky.urs.cz/item/CS_URS_2022_02/919735112" TargetMode="External"/><Relationship Id="rId64" Type="http://schemas.openxmlformats.org/officeDocument/2006/relationships/hyperlink" Target="https://podminky.urs.cz/item/CS_URS_2022_02/997221559" TargetMode="External"/><Relationship Id="rId8" Type="http://schemas.openxmlformats.org/officeDocument/2006/relationships/hyperlink" Target="https://podminky.urs.cz/item/CS_URS_2022_02/119002122" TargetMode="External"/><Relationship Id="rId51" Type="http://schemas.openxmlformats.org/officeDocument/2006/relationships/hyperlink" Target="https://podminky.urs.cz/item/CS_URS_2022_02/896212112" TargetMode="External"/><Relationship Id="rId3" Type="http://schemas.openxmlformats.org/officeDocument/2006/relationships/hyperlink" Target="https://podminky.urs.cz/item/CS_URS_2022_02/113107542" TargetMode="External"/><Relationship Id="rId12" Type="http://schemas.openxmlformats.org/officeDocument/2006/relationships/hyperlink" Target="https://podminky.urs.cz/item/CS_URS_2022_02/119004112" TargetMode="External"/><Relationship Id="rId17" Type="http://schemas.openxmlformats.org/officeDocument/2006/relationships/hyperlink" Target="https://podminky.urs.cz/item/CS_URS_2022_02/151101101" TargetMode="External"/><Relationship Id="rId25" Type="http://schemas.openxmlformats.org/officeDocument/2006/relationships/hyperlink" Target="https://podminky.urs.cz/item/CS_URS_2022_02/174151101" TargetMode="External"/><Relationship Id="rId33" Type="http://schemas.openxmlformats.org/officeDocument/2006/relationships/hyperlink" Target="https://podminky.urs.cz/item/CS_URS_2022_02/566901233" TargetMode="External"/><Relationship Id="rId38" Type="http://schemas.openxmlformats.org/officeDocument/2006/relationships/hyperlink" Target="https://podminky.urs.cz/item/CS_URS_2022_02/877310310" TargetMode="External"/><Relationship Id="rId46" Type="http://schemas.openxmlformats.org/officeDocument/2006/relationships/hyperlink" Target="https://podminky.urs.cz/item/CS_URS_2022_02/894410232" TargetMode="External"/><Relationship Id="rId59" Type="http://schemas.openxmlformats.org/officeDocument/2006/relationships/hyperlink" Target="https://podminky.urs.cz/item/CS_URS_2022_02/935932627" TargetMode="External"/><Relationship Id="rId67" Type="http://schemas.openxmlformats.org/officeDocument/2006/relationships/hyperlink" Target="https://podminky.urs.cz/item/CS_URS_2022_02/998276101" TargetMode="External"/><Relationship Id="rId20" Type="http://schemas.openxmlformats.org/officeDocument/2006/relationships/hyperlink" Target="https://podminky.urs.cz/item/CS_URS_2022_02/151101112" TargetMode="External"/><Relationship Id="rId41" Type="http://schemas.openxmlformats.org/officeDocument/2006/relationships/hyperlink" Target="https://podminky.urs.cz/item/CS_URS_2022_02/892381111" TargetMode="External"/><Relationship Id="rId54" Type="http://schemas.openxmlformats.org/officeDocument/2006/relationships/hyperlink" Target="https://podminky.urs.cz/item/CS_URS_2022_02/919732211" TargetMode="External"/><Relationship Id="rId62" Type="http://schemas.openxmlformats.org/officeDocument/2006/relationships/hyperlink" Target="https://podminky.urs.cz/item/CS_URS_2022_02/997013847" TargetMode="External"/><Relationship Id="rId1" Type="http://schemas.openxmlformats.org/officeDocument/2006/relationships/hyperlink" Target="https://podminky.urs.cz/item/CS_URS_2022_02/113107524" TargetMode="External"/><Relationship Id="rId6" Type="http://schemas.openxmlformats.org/officeDocument/2006/relationships/hyperlink" Target="https://podminky.urs.cz/item/CS_URS_2022_02/119001421" TargetMode="External"/><Relationship Id="rId15" Type="http://schemas.openxmlformats.org/officeDocument/2006/relationships/hyperlink" Target="https://podminky.urs.cz/item/CS_URS_2022_02/132254205" TargetMode="External"/><Relationship Id="rId23" Type="http://schemas.openxmlformats.org/officeDocument/2006/relationships/hyperlink" Target="https://podminky.urs.cz/item/CS_URS_2022_02/171201231" TargetMode="External"/><Relationship Id="rId28" Type="http://schemas.openxmlformats.org/officeDocument/2006/relationships/hyperlink" Target="https://podminky.urs.cz/item/CS_URS_2022_02/451573111" TargetMode="External"/><Relationship Id="rId36" Type="http://schemas.openxmlformats.org/officeDocument/2006/relationships/hyperlink" Target="https://podminky.urs.cz/item/CS_URS_2022_02/871310310" TargetMode="External"/><Relationship Id="rId49" Type="http://schemas.openxmlformats.org/officeDocument/2006/relationships/hyperlink" Target="https://podminky.urs.cz/item/CS_URS_2022_02/895941323" TargetMode="External"/><Relationship Id="rId57" Type="http://schemas.openxmlformats.org/officeDocument/2006/relationships/hyperlink" Target="https://podminky.urs.cz/item/CS_URS_2022_02/935932418" TargetMode="External"/><Relationship Id="rId10" Type="http://schemas.openxmlformats.org/officeDocument/2006/relationships/hyperlink" Target="https://podminky.urs.cz/item/CS_URS_2022_02/119003132" TargetMode="External"/><Relationship Id="rId31" Type="http://schemas.openxmlformats.org/officeDocument/2006/relationships/hyperlink" Target="https://podminky.urs.cz/item/CS_URS_2022_02/465513327" TargetMode="External"/><Relationship Id="rId44" Type="http://schemas.openxmlformats.org/officeDocument/2006/relationships/hyperlink" Target="https://podminky.urs.cz/item/CS_URS_2022_02/894410212" TargetMode="External"/><Relationship Id="rId52" Type="http://schemas.openxmlformats.org/officeDocument/2006/relationships/hyperlink" Target="https://podminky.urs.cz/item/CS_URS_2022_02/899104112" TargetMode="External"/><Relationship Id="rId60" Type="http://schemas.openxmlformats.org/officeDocument/2006/relationships/hyperlink" Target="https://podminky.urs.cz/item/CS_URS_2022_02/935932633" TargetMode="External"/><Relationship Id="rId65" Type="http://schemas.openxmlformats.org/officeDocument/2006/relationships/hyperlink" Target="https://podminky.urs.cz/item/CS_URS_2022_02/997221611" TargetMode="External"/><Relationship Id="rId4" Type="http://schemas.openxmlformats.org/officeDocument/2006/relationships/hyperlink" Target="https://podminky.urs.cz/item/CS_URS_2022_02/119001405" TargetMode="External"/><Relationship Id="rId9" Type="http://schemas.openxmlformats.org/officeDocument/2006/relationships/hyperlink" Target="https://podminky.urs.cz/item/CS_URS_2022_02/119003131" TargetMode="External"/><Relationship Id="rId13" Type="http://schemas.openxmlformats.org/officeDocument/2006/relationships/hyperlink" Target="https://podminky.urs.cz/item/CS_URS_2022_02/131251104" TargetMode="External"/><Relationship Id="rId18" Type="http://schemas.openxmlformats.org/officeDocument/2006/relationships/hyperlink" Target="https://podminky.urs.cz/item/CS_URS_2022_02/151101102" TargetMode="External"/><Relationship Id="rId39" Type="http://schemas.openxmlformats.org/officeDocument/2006/relationships/hyperlink" Target="https://podminky.urs.cz/item/CS_URS_2022_02/87737032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98741101" TargetMode="External"/><Relationship Id="rId13" Type="http://schemas.openxmlformats.org/officeDocument/2006/relationships/hyperlink" Target="https://podminky.urs.cz/item/CS_URS_2022_02/460131114" TargetMode="External"/><Relationship Id="rId18" Type="http://schemas.openxmlformats.org/officeDocument/2006/relationships/hyperlink" Target="https://podminky.urs.cz/item/CS_URS_2022_02/460341121" TargetMode="External"/><Relationship Id="rId26" Type="http://schemas.openxmlformats.org/officeDocument/2006/relationships/hyperlink" Target="https://podminky.urs.cz/item/CS_URS_2022_02/460791212" TargetMode="External"/><Relationship Id="rId3" Type="http://schemas.openxmlformats.org/officeDocument/2006/relationships/hyperlink" Target="https://podminky.urs.cz/item/CS_URS_2022_02/741132132" TargetMode="External"/><Relationship Id="rId21" Type="http://schemas.openxmlformats.org/officeDocument/2006/relationships/hyperlink" Target="https://podminky.urs.cz/item/CS_URS_2022_02/460391124" TargetMode="External"/><Relationship Id="rId7" Type="http://schemas.openxmlformats.org/officeDocument/2006/relationships/hyperlink" Target="https://podminky.urs.cz/item/CS_URS_2022_02/741810002" TargetMode="External"/><Relationship Id="rId12" Type="http://schemas.openxmlformats.org/officeDocument/2006/relationships/hyperlink" Target="https://podminky.urs.cz/item/CS_URS_2022_02/460010002" TargetMode="External"/><Relationship Id="rId17" Type="http://schemas.openxmlformats.org/officeDocument/2006/relationships/hyperlink" Target="https://podminky.urs.cz/item/CS_URS_2022_02/460341113" TargetMode="External"/><Relationship Id="rId25" Type="http://schemas.openxmlformats.org/officeDocument/2006/relationships/hyperlink" Target="https://podminky.urs.cz/item/CS_URS_2022_02/460661511" TargetMode="External"/><Relationship Id="rId2" Type="http://schemas.openxmlformats.org/officeDocument/2006/relationships/hyperlink" Target="https://podminky.urs.cz/item/CS_URS_2022_02/741123311" TargetMode="External"/><Relationship Id="rId16" Type="http://schemas.openxmlformats.org/officeDocument/2006/relationships/hyperlink" Target="https://podminky.urs.cz/item/CS_URS_2022_02/460341112" TargetMode="External"/><Relationship Id="rId20" Type="http://schemas.openxmlformats.org/officeDocument/2006/relationships/hyperlink" Target="https://podminky.urs.cz/item/CS_URS_2022_02/460371113" TargetMode="External"/><Relationship Id="rId29" Type="http://schemas.openxmlformats.org/officeDocument/2006/relationships/hyperlink" Target="https://podminky.urs.cz/item/CS_URS_2022_02/HZS2231" TargetMode="External"/><Relationship Id="rId1" Type="http://schemas.openxmlformats.org/officeDocument/2006/relationships/hyperlink" Target="https://podminky.urs.cz/item/CS_URS_2022_02/741122122" TargetMode="External"/><Relationship Id="rId6" Type="http://schemas.openxmlformats.org/officeDocument/2006/relationships/hyperlink" Target="https://podminky.urs.cz/item/CS_URS_2022_02/741420020" TargetMode="External"/><Relationship Id="rId11" Type="http://schemas.openxmlformats.org/officeDocument/2006/relationships/hyperlink" Target="https://podminky.urs.cz/item/CS_URS_2022_02/210204201" TargetMode="External"/><Relationship Id="rId24" Type="http://schemas.openxmlformats.org/officeDocument/2006/relationships/hyperlink" Target="https://podminky.urs.cz/item/CS_URS_2022_02/460641111" TargetMode="External"/><Relationship Id="rId32" Type="http://schemas.openxmlformats.org/officeDocument/2006/relationships/drawing" Target="../drawings/drawing4.xml"/><Relationship Id="rId5" Type="http://schemas.openxmlformats.org/officeDocument/2006/relationships/hyperlink" Target="https://podminky.urs.cz/item/CS_URS_2022_02/741410041" TargetMode="External"/><Relationship Id="rId15" Type="http://schemas.openxmlformats.org/officeDocument/2006/relationships/hyperlink" Target="https://podminky.urs.cz/item/CS_URS_2022_02/460161313" TargetMode="External"/><Relationship Id="rId23" Type="http://schemas.openxmlformats.org/officeDocument/2006/relationships/hyperlink" Target="https://podminky.urs.cz/item/CS_URS_2022_02/460431293" TargetMode="External"/><Relationship Id="rId28" Type="http://schemas.openxmlformats.org/officeDocument/2006/relationships/hyperlink" Target="https://podminky.urs.cz/item/CS_URS_2022_02/HZS1212" TargetMode="External"/><Relationship Id="rId10" Type="http://schemas.openxmlformats.org/officeDocument/2006/relationships/hyperlink" Target="https://podminky.urs.cz/item/CS_URS_2022_02/210204002" TargetMode="External"/><Relationship Id="rId19" Type="http://schemas.openxmlformats.org/officeDocument/2006/relationships/hyperlink" Target="https://podminky.urs.cz/item/CS_URS_2022_02/460361111" TargetMode="External"/><Relationship Id="rId31" Type="http://schemas.openxmlformats.org/officeDocument/2006/relationships/hyperlink" Target="https://podminky.urs.cz/item/CS_URS_2022_02/075103000" TargetMode="External"/><Relationship Id="rId4" Type="http://schemas.openxmlformats.org/officeDocument/2006/relationships/hyperlink" Target="https://podminky.urs.cz/item/CS_URS_2022_02/741373002" TargetMode="External"/><Relationship Id="rId9" Type="http://schemas.openxmlformats.org/officeDocument/2006/relationships/hyperlink" Target="https://podminky.urs.cz/item/CS_URS_2022_02/998741193" TargetMode="External"/><Relationship Id="rId14" Type="http://schemas.openxmlformats.org/officeDocument/2006/relationships/hyperlink" Target="https://podminky.urs.cz/item/CS_URS_2022_02/460161173" TargetMode="External"/><Relationship Id="rId22" Type="http://schemas.openxmlformats.org/officeDocument/2006/relationships/hyperlink" Target="https://podminky.urs.cz/item/CS_URS_2022_02/460431183" TargetMode="External"/><Relationship Id="rId27" Type="http://schemas.openxmlformats.org/officeDocument/2006/relationships/hyperlink" Target="https://podminky.urs.cz/item/CS_URS_2022_02/469981111" TargetMode="External"/><Relationship Id="rId30" Type="http://schemas.openxmlformats.org/officeDocument/2006/relationships/hyperlink" Target="https://podminky.urs.cz/item/CS_URS_2022_02/HZS413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2002000" TargetMode="External"/><Relationship Id="rId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95"/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R5" s="21"/>
      <c r="BE5" s="291" t="s">
        <v>15</v>
      </c>
      <c r="BS5" s="18" t="s">
        <v>6</v>
      </c>
    </row>
    <row r="6" spans="1:74" ht="36.9" customHeight="1">
      <c r="B6" s="21"/>
      <c r="D6" s="27" t="s">
        <v>16</v>
      </c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R6" s="21"/>
      <c r="BE6" s="292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2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2"/>
      <c r="BS8" s="18" t="s">
        <v>6</v>
      </c>
    </row>
    <row r="9" spans="1:74" ht="14.4" customHeight="1">
      <c r="B9" s="21"/>
      <c r="AR9" s="21"/>
      <c r="BE9" s="292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292"/>
      <c r="BS10" s="18" t="s">
        <v>6</v>
      </c>
    </row>
    <row r="11" spans="1:74" ht="18.45" customHeight="1">
      <c r="B11" s="21"/>
      <c r="E11" s="26" t="s">
        <v>28</v>
      </c>
      <c r="AK11" s="28" t="s">
        <v>29</v>
      </c>
      <c r="AN11" s="26" t="s">
        <v>19</v>
      </c>
      <c r="AR11" s="21"/>
      <c r="BE11" s="292"/>
      <c r="BS11" s="18" t="s">
        <v>6</v>
      </c>
    </row>
    <row r="12" spans="1:74" ht="6.9" customHeight="1">
      <c r="B12" s="21"/>
      <c r="AR12" s="21"/>
      <c r="BE12" s="292"/>
      <c r="BS12" s="18" t="s">
        <v>6</v>
      </c>
    </row>
    <row r="13" spans="1:74" ht="12" customHeight="1">
      <c r="B13" s="21"/>
      <c r="D13" s="28" t="s">
        <v>30</v>
      </c>
      <c r="AK13" s="28" t="s">
        <v>26</v>
      </c>
      <c r="AN13" s="30" t="s">
        <v>31</v>
      </c>
      <c r="AR13" s="21"/>
      <c r="BE13" s="292"/>
      <c r="BS13" s="18" t="s">
        <v>6</v>
      </c>
    </row>
    <row r="14" spans="1:74" ht="13.2">
      <c r="B14" s="21"/>
      <c r="E14" s="297" t="s">
        <v>31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8" t="s">
        <v>29</v>
      </c>
      <c r="AN14" s="30" t="s">
        <v>31</v>
      </c>
      <c r="AR14" s="21"/>
      <c r="BE14" s="292"/>
      <c r="BS14" s="18" t="s">
        <v>6</v>
      </c>
    </row>
    <row r="15" spans="1:74" ht="6.9" customHeight="1">
      <c r="B15" s="21"/>
      <c r="AR15" s="21"/>
      <c r="BE15" s="292"/>
      <c r="BS15" s="18" t="s">
        <v>4</v>
      </c>
    </row>
    <row r="16" spans="1:74" ht="12" customHeight="1">
      <c r="B16" s="21"/>
      <c r="D16" s="28" t="s">
        <v>32</v>
      </c>
      <c r="AK16" s="28" t="s">
        <v>26</v>
      </c>
      <c r="AN16" s="26" t="s">
        <v>33</v>
      </c>
      <c r="AR16" s="21"/>
      <c r="BE16" s="292"/>
      <c r="BS16" s="18" t="s">
        <v>4</v>
      </c>
    </row>
    <row r="17" spans="2:71" ht="18.45" customHeight="1">
      <c r="B17" s="21"/>
      <c r="E17" s="26" t="s">
        <v>34</v>
      </c>
      <c r="AK17" s="28" t="s">
        <v>29</v>
      </c>
      <c r="AN17" s="26" t="s">
        <v>35</v>
      </c>
      <c r="AR17" s="21"/>
      <c r="BE17" s="292"/>
      <c r="BS17" s="18" t="s">
        <v>36</v>
      </c>
    </row>
    <row r="18" spans="2:71" ht="6.9" customHeight="1">
      <c r="B18" s="21"/>
      <c r="AR18" s="21"/>
      <c r="BE18" s="292"/>
      <c r="BS18" s="18" t="s">
        <v>6</v>
      </c>
    </row>
    <row r="19" spans="2:71" ht="12" customHeight="1">
      <c r="B19" s="21"/>
      <c r="D19" s="28" t="s">
        <v>37</v>
      </c>
      <c r="AK19" s="28" t="s">
        <v>26</v>
      </c>
      <c r="AN19" s="26" t="s">
        <v>38</v>
      </c>
      <c r="AR19" s="21"/>
      <c r="BE19" s="292"/>
      <c r="BS19" s="18" t="s">
        <v>6</v>
      </c>
    </row>
    <row r="20" spans="2:71" ht="18.45" customHeight="1">
      <c r="B20" s="21"/>
      <c r="E20" s="26" t="s">
        <v>39</v>
      </c>
      <c r="AK20" s="28" t="s">
        <v>29</v>
      </c>
      <c r="AN20" s="26" t="s">
        <v>40</v>
      </c>
      <c r="AR20" s="21"/>
      <c r="BE20" s="292"/>
      <c r="BS20" s="18" t="s">
        <v>36</v>
      </c>
    </row>
    <row r="21" spans="2:71" ht="6.9" customHeight="1">
      <c r="B21" s="21"/>
      <c r="AR21" s="21"/>
      <c r="BE21" s="292"/>
    </row>
    <row r="22" spans="2:71" ht="12" customHeight="1">
      <c r="B22" s="21"/>
      <c r="D22" s="28" t="s">
        <v>41</v>
      </c>
      <c r="AR22" s="21"/>
      <c r="BE22" s="292"/>
    </row>
    <row r="23" spans="2:71" ht="47.25" customHeight="1">
      <c r="B23" s="21"/>
      <c r="E23" s="299" t="s">
        <v>42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R23" s="21"/>
      <c r="BE23" s="292"/>
    </row>
    <row r="24" spans="2:71" ht="6.9" customHeight="1">
      <c r="B24" s="21"/>
      <c r="AR24" s="21"/>
      <c r="BE24" s="292"/>
    </row>
    <row r="25" spans="2:71" ht="6.9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2"/>
    </row>
    <row r="26" spans="2:71" s="1" customFormat="1" ht="25.95" customHeight="1">
      <c r="B26" s="33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0">
        <f>ROUND(AG54,2)</f>
        <v>0</v>
      </c>
      <c r="AL26" s="301"/>
      <c r="AM26" s="301"/>
      <c r="AN26" s="301"/>
      <c r="AO26" s="301"/>
      <c r="AR26" s="33"/>
      <c r="BE26" s="292"/>
    </row>
    <row r="27" spans="2:71" s="1" customFormat="1" ht="6.9" customHeight="1">
      <c r="B27" s="33"/>
      <c r="AR27" s="33"/>
      <c r="BE27" s="292"/>
    </row>
    <row r="28" spans="2:71" s="1" customFormat="1" ht="13.2">
      <c r="B28" s="33"/>
      <c r="L28" s="302" t="s">
        <v>44</v>
      </c>
      <c r="M28" s="302"/>
      <c r="N28" s="302"/>
      <c r="O28" s="302"/>
      <c r="P28" s="302"/>
      <c r="W28" s="302" t="s">
        <v>45</v>
      </c>
      <c r="X28" s="302"/>
      <c r="Y28" s="302"/>
      <c r="Z28" s="302"/>
      <c r="AA28" s="302"/>
      <c r="AB28" s="302"/>
      <c r="AC28" s="302"/>
      <c r="AD28" s="302"/>
      <c r="AE28" s="302"/>
      <c r="AK28" s="302" t="s">
        <v>46</v>
      </c>
      <c r="AL28" s="302"/>
      <c r="AM28" s="302"/>
      <c r="AN28" s="302"/>
      <c r="AO28" s="302"/>
      <c r="AR28" s="33"/>
      <c r="BE28" s="292"/>
    </row>
    <row r="29" spans="2:71" s="2" customFormat="1" ht="14.4" customHeight="1">
      <c r="B29" s="37"/>
      <c r="D29" s="28" t="s">
        <v>47</v>
      </c>
      <c r="F29" s="28" t="s">
        <v>48</v>
      </c>
      <c r="L29" s="305">
        <v>0.21</v>
      </c>
      <c r="M29" s="304"/>
      <c r="N29" s="304"/>
      <c r="O29" s="304"/>
      <c r="P29" s="304"/>
      <c r="W29" s="303">
        <f>ROUND(AZ54, 2)</f>
        <v>0</v>
      </c>
      <c r="X29" s="304"/>
      <c r="Y29" s="304"/>
      <c r="Z29" s="304"/>
      <c r="AA29" s="304"/>
      <c r="AB29" s="304"/>
      <c r="AC29" s="304"/>
      <c r="AD29" s="304"/>
      <c r="AE29" s="304"/>
      <c r="AK29" s="303">
        <f>ROUND(AV54, 2)</f>
        <v>0</v>
      </c>
      <c r="AL29" s="304"/>
      <c r="AM29" s="304"/>
      <c r="AN29" s="304"/>
      <c r="AO29" s="304"/>
      <c r="AR29" s="37"/>
      <c r="BE29" s="293"/>
    </row>
    <row r="30" spans="2:71" s="2" customFormat="1" ht="14.4" customHeight="1">
      <c r="B30" s="37"/>
      <c r="F30" s="28" t="s">
        <v>49</v>
      </c>
      <c r="L30" s="305">
        <v>0.12</v>
      </c>
      <c r="M30" s="304"/>
      <c r="N30" s="304"/>
      <c r="O30" s="304"/>
      <c r="P30" s="304"/>
      <c r="W30" s="303">
        <f>ROUND(BA54, 2)</f>
        <v>0</v>
      </c>
      <c r="X30" s="304"/>
      <c r="Y30" s="304"/>
      <c r="Z30" s="304"/>
      <c r="AA30" s="304"/>
      <c r="AB30" s="304"/>
      <c r="AC30" s="304"/>
      <c r="AD30" s="304"/>
      <c r="AE30" s="304"/>
      <c r="AK30" s="303">
        <f>ROUND(AW54, 2)</f>
        <v>0</v>
      </c>
      <c r="AL30" s="304"/>
      <c r="AM30" s="304"/>
      <c r="AN30" s="304"/>
      <c r="AO30" s="304"/>
      <c r="AR30" s="37"/>
      <c r="BE30" s="293"/>
    </row>
    <row r="31" spans="2:71" s="2" customFormat="1" ht="14.4" hidden="1" customHeight="1">
      <c r="B31" s="37"/>
      <c r="F31" s="28" t="s">
        <v>50</v>
      </c>
      <c r="L31" s="305">
        <v>0.21</v>
      </c>
      <c r="M31" s="304"/>
      <c r="N31" s="304"/>
      <c r="O31" s="304"/>
      <c r="P31" s="304"/>
      <c r="W31" s="303">
        <f>ROUND(BB54, 2)</f>
        <v>0</v>
      </c>
      <c r="X31" s="304"/>
      <c r="Y31" s="304"/>
      <c r="Z31" s="304"/>
      <c r="AA31" s="304"/>
      <c r="AB31" s="304"/>
      <c r="AC31" s="304"/>
      <c r="AD31" s="304"/>
      <c r="AE31" s="304"/>
      <c r="AK31" s="303">
        <v>0</v>
      </c>
      <c r="AL31" s="304"/>
      <c r="AM31" s="304"/>
      <c r="AN31" s="304"/>
      <c r="AO31" s="304"/>
      <c r="AR31" s="37"/>
      <c r="BE31" s="293"/>
    </row>
    <row r="32" spans="2:71" s="2" customFormat="1" ht="14.4" hidden="1" customHeight="1">
      <c r="B32" s="37"/>
      <c r="F32" s="28" t="s">
        <v>51</v>
      </c>
      <c r="L32" s="305">
        <v>0.12</v>
      </c>
      <c r="M32" s="304"/>
      <c r="N32" s="304"/>
      <c r="O32" s="304"/>
      <c r="P32" s="304"/>
      <c r="W32" s="303">
        <f>ROUND(BC54, 2)</f>
        <v>0</v>
      </c>
      <c r="X32" s="304"/>
      <c r="Y32" s="304"/>
      <c r="Z32" s="304"/>
      <c r="AA32" s="304"/>
      <c r="AB32" s="304"/>
      <c r="AC32" s="304"/>
      <c r="AD32" s="304"/>
      <c r="AE32" s="304"/>
      <c r="AK32" s="303">
        <v>0</v>
      </c>
      <c r="AL32" s="304"/>
      <c r="AM32" s="304"/>
      <c r="AN32" s="304"/>
      <c r="AO32" s="304"/>
      <c r="AR32" s="37"/>
      <c r="BE32" s="293"/>
    </row>
    <row r="33" spans="2:44" s="2" customFormat="1" ht="14.4" hidden="1" customHeight="1">
      <c r="B33" s="37"/>
      <c r="F33" s="28" t="s">
        <v>52</v>
      </c>
      <c r="L33" s="305">
        <v>0</v>
      </c>
      <c r="M33" s="304"/>
      <c r="N33" s="304"/>
      <c r="O33" s="304"/>
      <c r="P33" s="304"/>
      <c r="W33" s="303">
        <f>ROUND(BD54, 2)</f>
        <v>0</v>
      </c>
      <c r="X33" s="304"/>
      <c r="Y33" s="304"/>
      <c r="Z33" s="304"/>
      <c r="AA33" s="304"/>
      <c r="AB33" s="304"/>
      <c r="AC33" s="304"/>
      <c r="AD33" s="304"/>
      <c r="AE33" s="304"/>
      <c r="AK33" s="303">
        <v>0</v>
      </c>
      <c r="AL33" s="304"/>
      <c r="AM33" s="304"/>
      <c r="AN33" s="304"/>
      <c r="AO33" s="304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309" t="s">
        <v>55</v>
      </c>
      <c r="Y35" s="307"/>
      <c r="Z35" s="307"/>
      <c r="AA35" s="307"/>
      <c r="AB35" s="307"/>
      <c r="AC35" s="40"/>
      <c r="AD35" s="40"/>
      <c r="AE35" s="40"/>
      <c r="AF35" s="40"/>
      <c r="AG35" s="40"/>
      <c r="AH35" s="40"/>
      <c r="AI35" s="40"/>
      <c r="AJ35" s="40"/>
      <c r="AK35" s="306">
        <f>SUM(AK26:AK33)</f>
        <v>0</v>
      </c>
      <c r="AL35" s="307"/>
      <c r="AM35" s="307"/>
      <c r="AN35" s="307"/>
      <c r="AO35" s="308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2" t="s">
        <v>56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2022-094</v>
      </c>
      <c r="AR44" s="46"/>
    </row>
    <row r="45" spans="2:44" s="4" customFormat="1" ht="36.9" customHeight="1">
      <c r="B45" s="47"/>
      <c r="C45" s="48" t="s">
        <v>16</v>
      </c>
      <c r="L45" s="273" t="str">
        <f>K6</f>
        <v>Rekonstrukce ulice 5. května na p.p.č. 2553/2,2554/1 a 2554/2 v k.ú. Česká Kamenice</v>
      </c>
      <c r="M45" s="274"/>
      <c r="N45" s="274"/>
      <c r="O45" s="274"/>
      <c r="P45" s="274"/>
      <c r="Q45" s="274"/>
      <c r="R45" s="274"/>
      <c r="S45" s="274"/>
      <c r="T45" s="274"/>
      <c r="U45" s="274"/>
      <c r="V45" s="274"/>
      <c r="W45" s="274"/>
      <c r="X45" s="274"/>
      <c r="Y45" s="274"/>
      <c r="Z45" s="274"/>
      <c r="AA45" s="274"/>
      <c r="AB45" s="274"/>
      <c r="AC45" s="274"/>
      <c r="AD45" s="274"/>
      <c r="AE45" s="274"/>
      <c r="AF45" s="274"/>
      <c r="AG45" s="274"/>
      <c r="AH45" s="274"/>
      <c r="AI45" s="274"/>
      <c r="AJ45" s="274"/>
      <c r="AK45" s="274"/>
      <c r="AL45" s="274"/>
      <c r="AM45" s="274"/>
      <c r="AN45" s="274"/>
      <c r="AO45" s="274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 xml:space="preserve"> </v>
      </c>
      <c r="AI47" s="28" t="s">
        <v>23</v>
      </c>
      <c r="AM47" s="275" t="str">
        <f>IF(AN8= "","",AN8)</f>
        <v>4. 7. 2022</v>
      </c>
      <c r="AN47" s="275"/>
      <c r="AR47" s="33"/>
    </row>
    <row r="48" spans="2:44" s="1" customFormat="1" ht="6.9" customHeight="1">
      <c r="B48" s="33"/>
      <c r="AR48" s="33"/>
    </row>
    <row r="49" spans="1:91" s="1" customFormat="1" ht="25.65" customHeight="1">
      <c r="B49" s="33"/>
      <c r="C49" s="28" t="s">
        <v>25</v>
      </c>
      <c r="L49" s="3" t="str">
        <f>IF(E11= "","",E11)</f>
        <v>Město Česká Kamenice,Náměstí Míru 219,Č. Kamenice</v>
      </c>
      <c r="AI49" s="28" t="s">
        <v>32</v>
      </c>
      <c r="AM49" s="276" t="str">
        <f>IF(E17="","",E17)</f>
        <v>IQ PROJEKT s.r.o.,Školní 3635/24,Chomutov</v>
      </c>
      <c r="AN49" s="277"/>
      <c r="AO49" s="277"/>
      <c r="AP49" s="277"/>
      <c r="AR49" s="33"/>
      <c r="AS49" s="278" t="s">
        <v>57</v>
      </c>
      <c r="AT49" s="279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8" t="s">
        <v>30</v>
      </c>
      <c r="L50" s="3" t="str">
        <f>IF(E14= "Vyplň údaj","",E14)</f>
        <v/>
      </c>
      <c r="AI50" s="28" t="s">
        <v>37</v>
      </c>
      <c r="AM50" s="276" t="str">
        <f>IF(E20="","",E20)</f>
        <v>Ing. Kateřina Tumpachová</v>
      </c>
      <c r="AN50" s="277"/>
      <c r="AO50" s="277"/>
      <c r="AP50" s="277"/>
      <c r="AR50" s="33"/>
      <c r="AS50" s="280"/>
      <c r="AT50" s="281"/>
      <c r="BD50" s="54"/>
    </row>
    <row r="51" spans="1:91" s="1" customFormat="1" ht="10.8" customHeight="1">
      <c r="B51" s="33"/>
      <c r="AR51" s="33"/>
      <c r="AS51" s="280"/>
      <c r="AT51" s="281"/>
      <c r="BD51" s="54"/>
    </row>
    <row r="52" spans="1:91" s="1" customFormat="1" ht="29.25" customHeight="1">
      <c r="B52" s="33"/>
      <c r="C52" s="282" t="s">
        <v>58</v>
      </c>
      <c r="D52" s="283"/>
      <c r="E52" s="283"/>
      <c r="F52" s="283"/>
      <c r="G52" s="283"/>
      <c r="H52" s="55"/>
      <c r="I52" s="285" t="s">
        <v>59</v>
      </c>
      <c r="J52" s="283"/>
      <c r="K52" s="283"/>
      <c r="L52" s="283"/>
      <c r="M52" s="283"/>
      <c r="N52" s="283"/>
      <c r="O52" s="283"/>
      <c r="P52" s="283"/>
      <c r="Q52" s="283"/>
      <c r="R52" s="283"/>
      <c r="S52" s="283"/>
      <c r="T52" s="283"/>
      <c r="U52" s="283"/>
      <c r="V52" s="283"/>
      <c r="W52" s="283"/>
      <c r="X52" s="283"/>
      <c r="Y52" s="283"/>
      <c r="Z52" s="283"/>
      <c r="AA52" s="283"/>
      <c r="AB52" s="283"/>
      <c r="AC52" s="283"/>
      <c r="AD52" s="283"/>
      <c r="AE52" s="283"/>
      <c r="AF52" s="283"/>
      <c r="AG52" s="284" t="s">
        <v>60</v>
      </c>
      <c r="AH52" s="283"/>
      <c r="AI52" s="283"/>
      <c r="AJ52" s="283"/>
      <c r="AK52" s="283"/>
      <c r="AL52" s="283"/>
      <c r="AM52" s="283"/>
      <c r="AN52" s="285" t="s">
        <v>61</v>
      </c>
      <c r="AO52" s="283"/>
      <c r="AP52" s="283"/>
      <c r="AQ52" s="56" t="s">
        <v>62</v>
      </c>
      <c r="AR52" s="33"/>
      <c r="AS52" s="57" t="s">
        <v>63</v>
      </c>
      <c r="AT52" s="58" t="s">
        <v>64</v>
      </c>
      <c r="AU52" s="58" t="s">
        <v>65</v>
      </c>
      <c r="AV52" s="58" t="s">
        <v>66</v>
      </c>
      <c r="AW52" s="58" t="s">
        <v>67</v>
      </c>
      <c r="AX52" s="58" t="s">
        <v>68</v>
      </c>
      <c r="AY52" s="58" t="s">
        <v>69</v>
      </c>
      <c r="AZ52" s="58" t="s">
        <v>70</v>
      </c>
      <c r="BA52" s="58" t="s">
        <v>71</v>
      </c>
      <c r="BB52" s="58" t="s">
        <v>72</v>
      </c>
      <c r="BC52" s="58" t="s">
        <v>73</v>
      </c>
      <c r="BD52" s="59" t="s">
        <v>74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9">
        <f>ROUND(SUM(AG55:AG58),2)</f>
        <v>0</v>
      </c>
      <c r="AH54" s="289"/>
      <c r="AI54" s="289"/>
      <c r="AJ54" s="289"/>
      <c r="AK54" s="289"/>
      <c r="AL54" s="289"/>
      <c r="AM54" s="289"/>
      <c r="AN54" s="290">
        <f>SUM(AG54,AT54)</f>
        <v>0</v>
      </c>
      <c r="AO54" s="290"/>
      <c r="AP54" s="290"/>
      <c r="AQ54" s="65" t="s">
        <v>19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76</v>
      </c>
      <c r="BT54" s="70" t="s">
        <v>77</v>
      </c>
      <c r="BU54" s="71" t="s">
        <v>78</v>
      </c>
      <c r="BV54" s="70" t="s">
        <v>79</v>
      </c>
      <c r="BW54" s="70" t="s">
        <v>5</v>
      </c>
      <c r="BX54" s="70" t="s">
        <v>80</v>
      </c>
      <c r="CL54" s="70" t="s">
        <v>19</v>
      </c>
    </row>
    <row r="55" spans="1:91" s="6" customFormat="1" ht="16.5" customHeight="1">
      <c r="A55" s="72" t="s">
        <v>81</v>
      </c>
      <c r="B55" s="73"/>
      <c r="C55" s="74"/>
      <c r="D55" s="286" t="s">
        <v>82</v>
      </c>
      <c r="E55" s="286"/>
      <c r="F55" s="286"/>
      <c r="G55" s="286"/>
      <c r="H55" s="286"/>
      <c r="I55" s="75"/>
      <c r="J55" s="286" t="s">
        <v>83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7">
        <f>'SO 101 - Rekonstrukce kom...'!J30</f>
        <v>0</v>
      </c>
      <c r="AH55" s="288"/>
      <c r="AI55" s="288"/>
      <c r="AJ55" s="288"/>
      <c r="AK55" s="288"/>
      <c r="AL55" s="288"/>
      <c r="AM55" s="288"/>
      <c r="AN55" s="287">
        <f>SUM(AG55,AT55)</f>
        <v>0</v>
      </c>
      <c r="AO55" s="288"/>
      <c r="AP55" s="288"/>
      <c r="AQ55" s="76" t="s">
        <v>84</v>
      </c>
      <c r="AR55" s="73"/>
      <c r="AS55" s="77">
        <v>0</v>
      </c>
      <c r="AT55" s="78">
        <f>ROUND(SUM(AV55:AW55),2)</f>
        <v>0</v>
      </c>
      <c r="AU55" s="79">
        <f>'SO 101 - Rekonstrukce kom...'!P88</f>
        <v>0</v>
      </c>
      <c r="AV55" s="78">
        <f>'SO 101 - Rekonstrukce kom...'!J33</f>
        <v>0</v>
      </c>
      <c r="AW55" s="78">
        <f>'SO 101 - Rekonstrukce kom...'!J34</f>
        <v>0</v>
      </c>
      <c r="AX55" s="78">
        <f>'SO 101 - Rekonstrukce kom...'!J35</f>
        <v>0</v>
      </c>
      <c r="AY55" s="78">
        <f>'SO 101 - Rekonstrukce kom...'!J36</f>
        <v>0</v>
      </c>
      <c r="AZ55" s="78">
        <f>'SO 101 - Rekonstrukce kom...'!F33</f>
        <v>0</v>
      </c>
      <c r="BA55" s="78">
        <f>'SO 101 - Rekonstrukce kom...'!F34</f>
        <v>0</v>
      </c>
      <c r="BB55" s="78">
        <f>'SO 101 - Rekonstrukce kom...'!F35</f>
        <v>0</v>
      </c>
      <c r="BC55" s="78">
        <f>'SO 101 - Rekonstrukce kom...'!F36</f>
        <v>0</v>
      </c>
      <c r="BD55" s="80">
        <f>'SO 101 - Rekonstrukce kom...'!F37</f>
        <v>0</v>
      </c>
      <c r="BT55" s="81" t="s">
        <v>85</v>
      </c>
      <c r="BV55" s="81" t="s">
        <v>79</v>
      </c>
      <c r="BW55" s="81" t="s">
        <v>86</v>
      </c>
      <c r="BX55" s="81" t="s">
        <v>5</v>
      </c>
      <c r="CL55" s="81" t="s">
        <v>19</v>
      </c>
      <c r="CM55" s="81" t="s">
        <v>87</v>
      </c>
    </row>
    <row r="56" spans="1:91" s="6" customFormat="1" ht="16.5" customHeight="1">
      <c r="A56" s="72" t="s">
        <v>81</v>
      </c>
      <c r="B56" s="73"/>
      <c r="C56" s="74"/>
      <c r="D56" s="286" t="s">
        <v>88</v>
      </c>
      <c r="E56" s="286"/>
      <c r="F56" s="286"/>
      <c r="G56" s="286"/>
      <c r="H56" s="286"/>
      <c r="I56" s="75"/>
      <c r="J56" s="286" t="s">
        <v>89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7">
        <f>'SO 301 - Odvodnění komuni...'!J30</f>
        <v>0</v>
      </c>
      <c r="AH56" s="288"/>
      <c r="AI56" s="288"/>
      <c r="AJ56" s="288"/>
      <c r="AK56" s="288"/>
      <c r="AL56" s="288"/>
      <c r="AM56" s="288"/>
      <c r="AN56" s="287">
        <f>SUM(AG56,AT56)</f>
        <v>0</v>
      </c>
      <c r="AO56" s="288"/>
      <c r="AP56" s="288"/>
      <c r="AQ56" s="76" t="s">
        <v>84</v>
      </c>
      <c r="AR56" s="73"/>
      <c r="AS56" s="77">
        <v>0</v>
      </c>
      <c r="AT56" s="78">
        <f>ROUND(SUM(AV56:AW56),2)</f>
        <v>0</v>
      </c>
      <c r="AU56" s="79">
        <f>'SO 301 - Odvodnění komuni...'!P87</f>
        <v>0</v>
      </c>
      <c r="AV56" s="78">
        <f>'SO 301 - Odvodnění komuni...'!J33</f>
        <v>0</v>
      </c>
      <c r="AW56" s="78">
        <f>'SO 301 - Odvodnění komuni...'!J34</f>
        <v>0</v>
      </c>
      <c r="AX56" s="78">
        <f>'SO 301 - Odvodnění komuni...'!J35</f>
        <v>0</v>
      </c>
      <c r="AY56" s="78">
        <f>'SO 301 - Odvodnění komuni...'!J36</f>
        <v>0</v>
      </c>
      <c r="AZ56" s="78">
        <f>'SO 301 - Odvodnění komuni...'!F33</f>
        <v>0</v>
      </c>
      <c r="BA56" s="78">
        <f>'SO 301 - Odvodnění komuni...'!F34</f>
        <v>0</v>
      </c>
      <c r="BB56" s="78">
        <f>'SO 301 - Odvodnění komuni...'!F35</f>
        <v>0</v>
      </c>
      <c r="BC56" s="78">
        <f>'SO 301 - Odvodnění komuni...'!F36</f>
        <v>0</v>
      </c>
      <c r="BD56" s="80">
        <f>'SO 301 - Odvodnění komuni...'!F37</f>
        <v>0</v>
      </c>
      <c r="BT56" s="81" t="s">
        <v>85</v>
      </c>
      <c r="BV56" s="81" t="s">
        <v>79</v>
      </c>
      <c r="BW56" s="81" t="s">
        <v>90</v>
      </c>
      <c r="BX56" s="81" t="s">
        <v>5</v>
      </c>
      <c r="CL56" s="81" t="s">
        <v>19</v>
      </c>
      <c r="CM56" s="81" t="s">
        <v>87</v>
      </c>
    </row>
    <row r="57" spans="1:91" s="6" customFormat="1" ht="16.5" customHeight="1">
      <c r="A57" s="72" t="s">
        <v>81</v>
      </c>
      <c r="B57" s="73"/>
      <c r="C57" s="74"/>
      <c r="D57" s="286" t="s">
        <v>91</v>
      </c>
      <c r="E57" s="286"/>
      <c r="F57" s="286"/>
      <c r="G57" s="286"/>
      <c r="H57" s="286"/>
      <c r="I57" s="75"/>
      <c r="J57" s="286" t="s">
        <v>92</v>
      </c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7">
        <f>'SO 401 - Veřejné osvětlení'!J30</f>
        <v>0</v>
      </c>
      <c r="AH57" s="288"/>
      <c r="AI57" s="288"/>
      <c r="AJ57" s="288"/>
      <c r="AK57" s="288"/>
      <c r="AL57" s="288"/>
      <c r="AM57" s="288"/>
      <c r="AN57" s="287">
        <f>SUM(AG57,AT57)</f>
        <v>0</v>
      </c>
      <c r="AO57" s="288"/>
      <c r="AP57" s="288"/>
      <c r="AQ57" s="76" t="s">
        <v>84</v>
      </c>
      <c r="AR57" s="73"/>
      <c r="AS57" s="77">
        <v>0</v>
      </c>
      <c r="AT57" s="78">
        <f>ROUND(SUM(AV57:AW57),2)</f>
        <v>0</v>
      </c>
      <c r="AU57" s="79">
        <f>'SO 401 - Veřejné osvětlení'!P87</f>
        <v>0</v>
      </c>
      <c r="AV57" s="78">
        <f>'SO 401 - Veřejné osvětlení'!J33</f>
        <v>0</v>
      </c>
      <c r="AW57" s="78">
        <f>'SO 401 - Veřejné osvětlení'!J34</f>
        <v>0</v>
      </c>
      <c r="AX57" s="78">
        <f>'SO 401 - Veřejné osvětlení'!J35</f>
        <v>0</v>
      </c>
      <c r="AY57" s="78">
        <f>'SO 401 - Veřejné osvětlení'!J36</f>
        <v>0</v>
      </c>
      <c r="AZ57" s="78">
        <f>'SO 401 - Veřejné osvětlení'!F33</f>
        <v>0</v>
      </c>
      <c r="BA57" s="78">
        <f>'SO 401 - Veřejné osvětlení'!F34</f>
        <v>0</v>
      </c>
      <c r="BB57" s="78">
        <f>'SO 401 - Veřejné osvětlení'!F35</f>
        <v>0</v>
      </c>
      <c r="BC57" s="78">
        <f>'SO 401 - Veřejné osvětlení'!F36</f>
        <v>0</v>
      </c>
      <c r="BD57" s="80">
        <f>'SO 401 - Veřejné osvětlení'!F37</f>
        <v>0</v>
      </c>
      <c r="BT57" s="81" t="s">
        <v>85</v>
      </c>
      <c r="BV57" s="81" t="s">
        <v>79</v>
      </c>
      <c r="BW57" s="81" t="s">
        <v>93</v>
      </c>
      <c r="BX57" s="81" t="s">
        <v>5</v>
      </c>
      <c r="CL57" s="81" t="s">
        <v>19</v>
      </c>
      <c r="CM57" s="81" t="s">
        <v>87</v>
      </c>
    </row>
    <row r="58" spans="1:91" s="6" customFormat="1" ht="16.5" customHeight="1">
      <c r="A58" s="72" t="s">
        <v>81</v>
      </c>
      <c r="B58" s="73"/>
      <c r="C58" s="74"/>
      <c r="D58" s="286" t="s">
        <v>94</v>
      </c>
      <c r="E58" s="286"/>
      <c r="F58" s="286"/>
      <c r="G58" s="286"/>
      <c r="H58" s="286"/>
      <c r="I58" s="75"/>
      <c r="J58" s="286" t="s">
        <v>94</v>
      </c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7">
        <f>'VRN - VRN'!J30</f>
        <v>0</v>
      </c>
      <c r="AH58" s="288"/>
      <c r="AI58" s="288"/>
      <c r="AJ58" s="288"/>
      <c r="AK58" s="288"/>
      <c r="AL58" s="288"/>
      <c r="AM58" s="288"/>
      <c r="AN58" s="287">
        <f>SUM(AG58,AT58)</f>
        <v>0</v>
      </c>
      <c r="AO58" s="288"/>
      <c r="AP58" s="288"/>
      <c r="AQ58" s="76" t="s">
        <v>84</v>
      </c>
      <c r="AR58" s="73"/>
      <c r="AS58" s="82">
        <v>0</v>
      </c>
      <c r="AT58" s="83">
        <f>ROUND(SUM(AV58:AW58),2)</f>
        <v>0</v>
      </c>
      <c r="AU58" s="84">
        <f>'VRN - VRN'!P84</f>
        <v>0</v>
      </c>
      <c r="AV58" s="83">
        <f>'VRN - VRN'!J33</f>
        <v>0</v>
      </c>
      <c r="AW58" s="83">
        <f>'VRN - VRN'!J34</f>
        <v>0</v>
      </c>
      <c r="AX58" s="83">
        <f>'VRN - VRN'!J35</f>
        <v>0</v>
      </c>
      <c r="AY58" s="83">
        <f>'VRN - VRN'!J36</f>
        <v>0</v>
      </c>
      <c r="AZ58" s="83">
        <f>'VRN - VRN'!F33</f>
        <v>0</v>
      </c>
      <c r="BA58" s="83">
        <f>'VRN - VRN'!F34</f>
        <v>0</v>
      </c>
      <c r="BB58" s="83">
        <f>'VRN - VRN'!F35</f>
        <v>0</v>
      </c>
      <c r="BC58" s="83">
        <f>'VRN - VRN'!F36</f>
        <v>0</v>
      </c>
      <c r="BD58" s="85">
        <f>'VRN - VRN'!F37</f>
        <v>0</v>
      </c>
      <c r="BT58" s="81" t="s">
        <v>85</v>
      </c>
      <c r="BV58" s="81" t="s">
        <v>79</v>
      </c>
      <c r="BW58" s="81" t="s">
        <v>95</v>
      </c>
      <c r="BX58" s="81" t="s">
        <v>5</v>
      </c>
      <c r="CL58" s="81" t="s">
        <v>19</v>
      </c>
      <c r="CM58" s="81" t="s">
        <v>87</v>
      </c>
    </row>
    <row r="59" spans="1:91" s="1" customFormat="1" ht="30" customHeight="1">
      <c r="B59" s="33"/>
      <c r="AR59" s="33"/>
    </row>
    <row r="60" spans="1:91" s="1" customFormat="1" ht="6.9" customHeight="1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3"/>
    </row>
  </sheetData>
  <sheetProtection algorithmName="SHA-512" hashValue="zYXhNzfVkZF+VECfDO03t3TOAmQ7/H0jatDILfGDVf36DYm9go/vru4flMCCaPKVvL06b8Wx6/A6g+nS3Tb9SQ==" saltValue="ZzLswciwb6Rn0nuFyUx7IBT+T+mcRp0dmi4oTKHNdGfTKZSXibRhYsfSYfDZrZij7YQvRIaGvIUy8b0INPXdhA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1 - Rekonstrukce kom...'!C2" display="/" xr:uid="{00000000-0004-0000-0000-000000000000}"/>
    <hyperlink ref="A56" location="'SO 301 - Odvodnění komuni...'!C2" display="/" xr:uid="{00000000-0004-0000-0000-000001000000}"/>
    <hyperlink ref="A57" location="'SO 401 - Veřejné osvětlení'!C2" display="/" xr:uid="{00000000-0004-0000-0000-000002000000}"/>
    <hyperlink ref="A58" location="'VRN - VRN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86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" customHeight="1">
      <c r="B4" s="21"/>
      <c r="D4" s="22" t="s">
        <v>96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0" t="str">
        <f>'Rekapitulace stavby'!K6</f>
        <v>Rekonstrukce ulice 5. května na p.p.č. 2553/2,2554/1 a 2554/2 v k.ú. Česká Kamenice</v>
      </c>
      <c r="F7" s="311"/>
      <c r="G7" s="311"/>
      <c r="H7" s="311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73" t="s">
        <v>98</v>
      </c>
      <c r="F9" s="312"/>
      <c r="G9" s="312"/>
      <c r="H9" s="312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4. 7. 2022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3" t="str">
        <f>'Rekapitulace stavby'!E14</f>
        <v>Vyplň údaj</v>
      </c>
      <c r="F18" s="294"/>
      <c r="G18" s="294"/>
      <c r="H18" s="294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35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26</v>
      </c>
      <c r="J23" s="26" t="s">
        <v>38</v>
      </c>
      <c r="L23" s="33"/>
    </row>
    <row r="24" spans="2:12" s="1" customFormat="1" ht="18" customHeight="1">
      <c r="B24" s="33"/>
      <c r="E24" s="26" t="s">
        <v>39</v>
      </c>
      <c r="I24" s="28" t="s">
        <v>29</v>
      </c>
      <c r="J24" s="26" t="s">
        <v>40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9" t="s">
        <v>19</v>
      </c>
      <c r="F27" s="299"/>
      <c r="G27" s="299"/>
      <c r="H27" s="29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" customHeight="1">
      <c r="B33" s="33"/>
      <c r="D33" s="53" t="s">
        <v>47</v>
      </c>
      <c r="E33" s="28" t="s">
        <v>48</v>
      </c>
      <c r="F33" s="89">
        <f>ROUND((SUM(BE88:BE312)),  2)</f>
        <v>0</v>
      </c>
      <c r="I33" s="90">
        <v>0.21</v>
      </c>
      <c r="J33" s="89">
        <f>ROUND(((SUM(BE88:BE312))*I33),  2)</f>
        <v>0</v>
      </c>
      <c r="L33" s="33"/>
    </row>
    <row r="34" spans="2:12" s="1" customFormat="1" ht="14.4" customHeight="1">
      <c r="B34" s="33"/>
      <c r="E34" s="28" t="s">
        <v>49</v>
      </c>
      <c r="F34" s="89">
        <f>ROUND((SUM(BF88:BF312)),  2)</f>
        <v>0</v>
      </c>
      <c r="I34" s="90">
        <v>0.12</v>
      </c>
      <c r="J34" s="89">
        <f>ROUND(((SUM(BF88:BF312))*I34),  2)</f>
        <v>0</v>
      </c>
      <c r="L34" s="33"/>
    </row>
    <row r="35" spans="2:12" s="1" customFormat="1" ht="14.4" hidden="1" customHeight="1">
      <c r="B35" s="33"/>
      <c r="E35" s="28" t="s">
        <v>50</v>
      </c>
      <c r="F35" s="89">
        <f>ROUND((SUM(BG88:BG312)),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51</v>
      </c>
      <c r="F36" s="89">
        <f>ROUND((SUM(BH88:BH312)),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52</v>
      </c>
      <c r="F37" s="89">
        <f>ROUND((SUM(BI88:BI312)),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10" t="str">
        <f>E7</f>
        <v>Rekonstrukce ulice 5. května na p.p.č. 2553/2,2554/1 a 2554/2 v k.ú. Česká Kamenice</v>
      </c>
      <c r="F48" s="311"/>
      <c r="G48" s="311"/>
      <c r="H48" s="311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73" t="str">
        <f>E9</f>
        <v>SO 101 - Rekonstrukce komunikací</v>
      </c>
      <c r="F50" s="312"/>
      <c r="G50" s="312"/>
      <c r="H50" s="312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4. 7. 2022</v>
      </c>
      <c r="L52" s="33"/>
    </row>
    <row r="53" spans="2:47" s="1" customFormat="1" ht="6.9" customHeight="1">
      <c r="B53" s="33"/>
      <c r="L53" s="33"/>
    </row>
    <row r="54" spans="2:47" s="1" customFormat="1" ht="40.049999999999997" customHeight="1">
      <c r="B54" s="33"/>
      <c r="C54" s="28" t="s">
        <v>25</v>
      </c>
      <c r="F54" s="26" t="str">
        <f>E15</f>
        <v>Město Česká Kamenice,Náměstí Míru 219,Č. Kamenice</v>
      </c>
      <c r="I54" s="28" t="s">
        <v>32</v>
      </c>
      <c r="J54" s="31" t="str">
        <f>E21</f>
        <v>IQ PROJEKT s.r.o.,Školní 3635/24,Chomutov</v>
      </c>
      <c r="L54" s="33"/>
    </row>
    <row r="55" spans="2:47" s="1" customFormat="1" ht="25.65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Ing. Kateřina Tumpachová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75</v>
      </c>
      <c r="J59" s="64">
        <f>J88</f>
        <v>0</v>
      </c>
      <c r="L59" s="33"/>
      <c r="AU59" s="18" t="s">
        <v>102</v>
      </c>
    </row>
    <row r="60" spans="2:47" s="8" customFormat="1" ht="24.9" customHeight="1">
      <c r="B60" s="100"/>
      <c r="D60" s="101" t="s">
        <v>103</v>
      </c>
      <c r="E60" s="102"/>
      <c r="F60" s="102"/>
      <c r="G60" s="102"/>
      <c r="H60" s="102"/>
      <c r="I60" s="102"/>
      <c r="J60" s="103">
        <f>J89</f>
        <v>0</v>
      </c>
      <c r="L60" s="100"/>
    </row>
    <row r="61" spans="2:47" s="9" customFormat="1" ht="19.95" customHeight="1">
      <c r="B61" s="104"/>
      <c r="D61" s="105" t="s">
        <v>104</v>
      </c>
      <c r="E61" s="106"/>
      <c r="F61" s="106"/>
      <c r="G61" s="106"/>
      <c r="H61" s="106"/>
      <c r="I61" s="106"/>
      <c r="J61" s="107">
        <f>J90</f>
        <v>0</v>
      </c>
      <c r="L61" s="104"/>
    </row>
    <row r="62" spans="2:47" s="9" customFormat="1" ht="19.95" customHeight="1">
      <c r="B62" s="104"/>
      <c r="D62" s="105" t="s">
        <v>105</v>
      </c>
      <c r="E62" s="106"/>
      <c r="F62" s="106"/>
      <c r="G62" s="106"/>
      <c r="H62" s="106"/>
      <c r="I62" s="106"/>
      <c r="J62" s="107">
        <f>J163</f>
        <v>0</v>
      </c>
      <c r="L62" s="104"/>
    </row>
    <row r="63" spans="2:47" s="9" customFormat="1" ht="19.95" customHeight="1">
      <c r="B63" s="104"/>
      <c r="D63" s="105" t="s">
        <v>106</v>
      </c>
      <c r="E63" s="106"/>
      <c r="F63" s="106"/>
      <c r="G63" s="106"/>
      <c r="H63" s="106"/>
      <c r="I63" s="106"/>
      <c r="J63" s="107">
        <f>J178</f>
        <v>0</v>
      </c>
      <c r="L63" s="104"/>
    </row>
    <row r="64" spans="2:47" s="9" customFormat="1" ht="19.95" customHeight="1">
      <c r="B64" s="104"/>
      <c r="D64" s="105" t="s">
        <v>107</v>
      </c>
      <c r="E64" s="106"/>
      <c r="F64" s="106"/>
      <c r="G64" s="106"/>
      <c r="H64" s="106"/>
      <c r="I64" s="106"/>
      <c r="J64" s="107">
        <f>J226</f>
        <v>0</v>
      </c>
      <c r="L64" s="104"/>
    </row>
    <row r="65" spans="2:12" s="9" customFormat="1" ht="19.95" customHeight="1">
      <c r="B65" s="104"/>
      <c r="D65" s="105" t="s">
        <v>108</v>
      </c>
      <c r="E65" s="106"/>
      <c r="F65" s="106"/>
      <c r="G65" s="106"/>
      <c r="H65" s="106"/>
      <c r="I65" s="106"/>
      <c r="J65" s="107">
        <f>J272</f>
        <v>0</v>
      </c>
      <c r="L65" s="104"/>
    </row>
    <row r="66" spans="2:12" s="9" customFormat="1" ht="19.95" customHeight="1">
      <c r="B66" s="104"/>
      <c r="D66" s="105" t="s">
        <v>109</v>
      </c>
      <c r="E66" s="106"/>
      <c r="F66" s="106"/>
      <c r="G66" s="106"/>
      <c r="H66" s="106"/>
      <c r="I66" s="106"/>
      <c r="J66" s="107">
        <f>J296</f>
        <v>0</v>
      </c>
      <c r="L66" s="104"/>
    </row>
    <row r="67" spans="2:12" s="8" customFormat="1" ht="24.9" customHeight="1">
      <c r="B67" s="100"/>
      <c r="D67" s="101" t="s">
        <v>110</v>
      </c>
      <c r="E67" s="102"/>
      <c r="F67" s="102"/>
      <c r="G67" s="102"/>
      <c r="H67" s="102"/>
      <c r="I67" s="102"/>
      <c r="J67" s="103">
        <f>J300</f>
        <v>0</v>
      </c>
      <c r="L67" s="100"/>
    </row>
    <row r="68" spans="2:12" s="9" customFormat="1" ht="19.95" customHeight="1">
      <c r="B68" s="104"/>
      <c r="D68" s="105" t="s">
        <v>111</v>
      </c>
      <c r="E68" s="106"/>
      <c r="F68" s="106"/>
      <c r="G68" s="106"/>
      <c r="H68" s="106"/>
      <c r="I68" s="106"/>
      <c r="J68" s="107">
        <f>J301</f>
        <v>0</v>
      </c>
      <c r="L68" s="104"/>
    </row>
    <row r="69" spans="2:12" s="1" customFormat="1" ht="21.75" customHeight="1">
      <c r="B69" s="33"/>
      <c r="L69" s="33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" customHeight="1">
      <c r="B75" s="33"/>
      <c r="C75" s="22" t="s">
        <v>112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26.25" customHeight="1">
      <c r="B78" s="33"/>
      <c r="E78" s="310" t="str">
        <f>E7</f>
        <v>Rekonstrukce ulice 5. května na p.p.č. 2553/2,2554/1 a 2554/2 v k.ú. Česká Kamenice</v>
      </c>
      <c r="F78" s="311"/>
      <c r="G78" s="311"/>
      <c r="H78" s="311"/>
      <c r="L78" s="33"/>
    </row>
    <row r="79" spans="2:12" s="1" customFormat="1" ht="12" customHeight="1">
      <c r="B79" s="33"/>
      <c r="C79" s="28" t="s">
        <v>97</v>
      </c>
      <c r="L79" s="33"/>
    </row>
    <row r="80" spans="2:12" s="1" customFormat="1" ht="16.5" customHeight="1">
      <c r="B80" s="33"/>
      <c r="E80" s="273" t="str">
        <f>E9</f>
        <v>SO 101 - Rekonstrukce komunikací</v>
      </c>
      <c r="F80" s="312"/>
      <c r="G80" s="312"/>
      <c r="H80" s="312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F12</f>
        <v xml:space="preserve"> </v>
      </c>
      <c r="I82" s="28" t="s">
        <v>23</v>
      </c>
      <c r="J82" s="50" t="str">
        <f>IF(J12="","",J12)</f>
        <v>4. 7. 2022</v>
      </c>
      <c r="L82" s="33"/>
    </row>
    <row r="83" spans="2:65" s="1" customFormat="1" ht="6.9" customHeight="1">
      <c r="B83" s="33"/>
      <c r="L83" s="33"/>
    </row>
    <row r="84" spans="2:65" s="1" customFormat="1" ht="40.049999999999997" customHeight="1">
      <c r="B84" s="33"/>
      <c r="C84" s="28" t="s">
        <v>25</v>
      </c>
      <c r="F84" s="26" t="str">
        <f>E15</f>
        <v>Město Česká Kamenice,Náměstí Míru 219,Č. Kamenice</v>
      </c>
      <c r="I84" s="28" t="s">
        <v>32</v>
      </c>
      <c r="J84" s="31" t="str">
        <f>E21</f>
        <v>IQ PROJEKT s.r.o.,Školní 3635/24,Chomutov</v>
      </c>
      <c r="L84" s="33"/>
    </row>
    <row r="85" spans="2:65" s="1" customFormat="1" ht="25.65" customHeight="1">
      <c r="B85" s="33"/>
      <c r="C85" s="28" t="s">
        <v>30</v>
      </c>
      <c r="F85" s="26" t="str">
        <f>IF(E18="","",E18)</f>
        <v>Vyplň údaj</v>
      </c>
      <c r="I85" s="28" t="s">
        <v>37</v>
      </c>
      <c r="J85" s="31" t="str">
        <f>E24</f>
        <v>Ing. Kateřina Tumpachová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08"/>
      <c r="C87" s="109" t="s">
        <v>113</v>
      </c>
      <c r="D87" s="110" t="s">
        <v>62</v>
      </c>
      <c r="E87" s="110" t="s">
        <v>58</v>
      </c>
      <c r="F87" s="110" t="s">
        <v>59</v>
      </c>
      <c r="G87" s="110" t="s">
        <v>114</v>
      </c>
      <c r="H87" s="110" t="s">
        <v>115</v>
      </c>
      <c r="I87" s="110" t="s">
        <v>116</v>
      </c>
      <c r="J87" s="110" t="s">
        <v>101</v>
      </c>
      <c r="K87" s="111" t="s">
        <v>117</v>
      </c>
      <c r="L87" s="108"/>
      <c r="M87" s="57" t="s">
        <v>19</v>
      </c>
      <c r="N87" s="58" t="s">
        <v>47</v>
      </c>
      <c r="O87" s="58" t="s">
        <v>118</v>
      </c>
      <c r="P87" s="58" t="s">
        <v>119</v>
      </c>
      <c r="Q87" s="58" t="s">
        <v>120</v>
      </c>
      <c r="R87" s="58" t="s">
        <v>121</v>
      </c>
      <c r="S87" s="58" t="s">
        <v>122</v>
      </c>
      <c r="T87" s="59" t="s">
        <v>123</v>
      </c>
    </row>
    <row r="88" spans="2:65" s="1" customFormat="1" ht="22.8" customHeight="1">
      <c r="B88" s="33"/>
      <c r="C88" s="62" t="s">
        <v>124</v>
      </c>
      <c r="J88" s="112">
        <f>BK88</f>
        <v>0</v>
      </c>
      <c r="L88" s="33"/>
      <c r="M88" s="60"/>
      <c r="N88" s="51"/>
      <c r="O88" s="51"/>
      <c r="P88" s="113">
        <f>P89+P300</f>
        <v>0</v>
      </c>
      <c r="Q88" s="51"/>
      <c r="R88" s="113">
        <f>R89+R300</f>
        <v>1071.0183009324001</v>
      </c>
      <c r="S88" s="51"/>
      <c r="T88" s="114">
        <f>T89+T300</f>
        <v>306.19599999999997</v>
      </c>
      <c r="AT88" s="18" t="s">
        <v>76</v>
      </c>
      <c r="AU88" s="18" t="s">
        <v>102</v>
      </c>
      <c r="BK88" s="115">
        <f>BK89+BK300</f>
        <v>0</v>
      </c>
    </row>
    <row r="89" spans="2:65" s="11" customFormat="1" ht="25.95" customHeight="1">
      <c r="B89" s="116"/>
      <c r="D89" s="117" t="s">
        <v>76</v>
      </c>
      <c r="E89" s="118" t="s">
        <v>125</v>
      </c>
      <c r="F89" s="118" t="s">
        <v>126</v>
      </c>
      <c r="I89" s="119"/>
      <c r="J89" s="120">
        <f>BK89</f>
        <v>0</v>
      </c>
      <c r="L89" s="116"/>
      <c r="M89" s="121"/>
      <c r="P89" s="122">
        <f>P90+P163+P178+P226+P272+P296</f>
        <v>0</v>
      </c>
      <c r="R89" s="122">
        <f>R90+R163+R178+R226+R272+R296</f>
        <v>1071.0183009324001</v>
      </c>
      <c r="T89" s="123">
        <f>T90+T163+T178+T226+T272+T296</f>
        <v>306.19599999999997</v>
      </c>
      <c r="AR89" s="117" t="s">
        <v>85</v>
      </c>
      <c r="AT89" s="124" t="s">
        <v>76</v>
      </c>
      <c r="AU89" s="124" t="s">
        <v>77</v>
      </c>
      <c r="AY89" s="117" t="s">
        <v>127</v>
      </c>
      <c r="BK89" s="125">
        <f>BK90+BK163+BK178+BK226+BK272+BK296</f>
        <v>0</v>
      </c>
    </row>
    <row r="90" spans="2:65" s="11" customFormat="1" ht="22.8" customHeight="1">
      <c r="B90" s="116"/>
      <c r="D90" s="117" t="s">
        <v>76</v>
      </c>
      <c r="E90" s="126" t="s">
        <v>85</v>
      </c>
      <c r="F90" s="126" t="s">
        <v>128</v>
      </c>
      <c r="I90" s="119"/>
      <c r="J90" s="127">
        <f>BK90</f>
        <v>0</v>
      </c>
      <c r="L90" s="116"/>
      <c r="M90" s="121"/>
      <c r="P90" s="122">
        <f>SUM(P91:P162)</f>
        <v>0</v>
      </c>
      <c r="R90" s="122">
        <f>SUM(R91:R162)</f>
        <v>1.6229999999999999E-4</v>
      </c>
      <c r="T90" s="123">
        <f>SUM(T91:T162)</f>
        <v>306.19599999999997</v>
      </c>
      <c r="AR90" s="117" t="s">
        <v>85</v>
      </c>
      <c r="AT90" s="124" t="s">
        <v>76</v>
      </c>
      <c r="AU90" s="124" t="s">
        <v>85</v>
      </c>
      <c r="AY90" s="117" t="s">
        <v>127</v>
      </c>
      <c r="BK90" s="125">
        <f>SUM(BK91:BK162)</f>
        <v>0</v>
      </c>
    </row>
    <row r="91" spans="2:65" s="1" customFormat="1" ht="33" customHeight="1">
      <c r="B91" s="33"/>
      <c r="C91" s="128" t="s">
        <v>85</v>
      </c>
      <c r="D91" s="128" t="s">
        <v>129</v>
      </c>
      <c r="E91" s="129" t="s">
        <v>130</v>
      </c>
      <c r="F91" s="130" t="s">
        <v>131</v>
      </c>
      <c r="G91" s="131" t="s">
        <v>132</v>
      </c>
      <c r="H91" s="132">
        <v>197.4</v>
      </c>
      <c r="I91" s="133"/>
      <c r="J91" s="134">
        <f>ROUND(I91*H91,2)</f>
        <v>0</v>
      </c>
      <c r="K91" s="130" t="s">
        <v>133</v>
      </c>
      <c r="L91" s="33"/>
      <c r="M91" s="135" t="s">
        <v>19</v>
      </c>
      <c r="N91" s="136" t="s">
        <v>48</v>
      </c>
      <c r="P91" s="137">
        <f>O91*H91</f>
        <v>0</v>
      </c>
      <c r="Q91" s="137">
        <v>0</v>
      </c>
      <c r="R91" s="137">
        <f>Q91*H91</f>
        <v>0</v>
      </c>
      <c r="S91" s="137">
        <v>0.28999999999999998</v>
      </c>
      <c r="T91" s="138">
        <f>S91*H91</f>
        <v>57.245999999999995</v>
      </c>
      <c r="AR91" s="139" t="s">
        <v>134</v>
      </c>
      <c r="AT91" s="139" t="s">
        <v>129</v>
      </c>
      <c r="AU91" s="139" t="s">
        <v>87</v>
      </c>
      <c r="AY91" s="18" t="s">
        <v>127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8" t="s">
        <v>85</v>
      </c>
      <c r="BK91" s="140">
        <f>ROUND(I91*H91,2)</f>
        <v>0</v>
      </c>
      <c r="BL91" s="18" t="s">
        <v>134</v>
      </c>
      <c r="BM91" s="139" t="s">
        <v>135</v>
      </c>
    </row>
    <row r="92" spans="2:65" s="1" customFormat="1" ht="48">
      <c r="B92" s="33"/>
      <c r="D92" s="141" t="s">
        <v>136</v>
      </c>
      <c r="F92" s="142" t="s">
        <v>137</v>
      </c>
      <c r="I92" s="143"/>
      <c r="L92" s="33"/>
      <c r="M92" s="144"/>
      <c r="T92" s="54"/>
      <c r="AT92" s="18" t="s">
        <v>136</v>
      </c>
      <c r="AU92" s="18" t="s">
        <v>87</v>
      </c>
    </row>
    <row r="93" spans="2:65" s="1" customFormat="1" ht="10.199999999999999">
      <c r="B93" s="33"/>
      <c r="D93" s="145" t="s">
        <v>138</v>
      </c>
      <c r="F93" s="146" t="s">
        <v>139</v>
      </c>
      <c r="I93" s="143"/>
      <c r="L93" s="33"/>
      <c r="M93" s="144"/>
      <c r="T93" s="54"/>
      <c r="AT93" s="18" t="s">
        <v>138</v>
      </c>
      <c r="AU93" s="18" t="s">
        <v>87</v>
      </c>
    </row>
    <row r="94" spans="2:65" s="12" customFormat="1" ht="10.199999999999999">
      <c r="B94" s="147"/>
      <c r="D94" s="141" t="s">
        <v>140</v>
      </c>
      <c r="E94" s="148" t="s">
        <v>19</v>
      </c>
      <c r="F94" s="149" t="s">
        <v>141</v>
      </c>
      <c r="H94" s="148" t="s">
        <v>19</v>
      </c>
      <c r="I94" s="150"/>
      <c r="L94" s="147"/>
      <c r="M94" s="151"/>
      <c r="T94" s="152"/>
      <c r="AT94" s="148" t="s">
        <v>140</v>
      </c>
      <c r="AU94" s="148" t="s">
        <v>87</v>
      </c>
      <c r="AV94" s="12" t="s">
        <v>85</v>
      </c>
      <c r="AW94" s="12" t="s">
        <v>36</v>
      </c>
      <c r="AX94" s="12" t="s">
        <v>77</v>
      </c>
      <c r="AY94" s="148" t="s">
        <v>127</v>
      </c>
    </row>
    <row r="95" spans="2:65" s="13" customFormat="1" ht="10.199999999999999">
      <c r="B95" s="153"/>
      <c r="D95" s="141" t="s">
        <v>140</v>
      </c>
      <c r="E95" s="154" t="s">
        <v>19</v>
      </c>
      <c r="F95" s="155" t="s">
        <v>142</v>
      </c>
      <c r="H95" s="156">
        <v>197.4</v>
      </c>
      <c r="I95" s="157"/>
      <c r="L95" s="153"/>
      <c r="M95" s="158"/>
      <c r="T95" s="159"/>
      <c r="AT95" s="154" t="s">
        <v>140</v>
      </c>
      <c r="AU95" s="154" t="s">
        <v>87</v>
      </c>
      <c r="AV95" s="13" t="s">
        <v>87</v>
      </c>
      <c r="AW95" s="13" t="s">
        <v>36</v>
      </c>
      <c r="AX95" s="13" t="s">
        <v>85</v>
      </c>
      <c r="AY95" s="154" t="s">
        <v>127</v>
      </c>
    </row>
    <row r="96" spans="2:65" s="1" customFormat="1" ht="33" customHeight="1">
      <c r="B96" s="33"/>
      <c r="C96" s="128" t="s">
        <v>87</v>
      </c>
      <c r="D96" s="128" t="s">
        <v>129</v>
      </c>
      <c r="E96" s="129" t="s">
        <v>143</v>
      </c>
      <c r="F96" s="130" t="s">
        <v>144</v>
      </c>
      <c r="G96" s="131" t="s">
        <v>132</v>
      </c>
      <c r="H96" s="132">
        <v>135</v>
      </c>
      <c r="I96" s="133"/>
      <c r="J96" s="134">
        <f>ROUND(I96*H96,2)</f>
        <v>0</v>
      </c>
      <c r="K96" s="130" t="s">
        <v>133</v>
      </c>
      <c r="L96" s="33"/>
      <c r="M96" s="135" t="s">
        <v>19</v>
      </c>
      <c r="N96" s="136" t="s">
        <v>48</v>
      </c>
      <c r="P96" s="137">
        <f>O96*H96</f>
        <v>0</v>
      </c>
      <c r="Q96" s="137">
        <v>0</v>
      </c>
      <c r="R96" s="137">
        <f>Q96*H96</f>
        <v>0</v>
      </c>
      <c r="S96" s="137">
        <v>0.44</v>
      </c>
      <c r="T96" s="138">
        <f>S96*H96</f>
        <v>59.4</v>
      </c>
      <c r="AR96" s="139" t="s">
        <v>134</v>
      </c>
      <c r="AT96" s="139" t="s">
        <v>129</v>
      </c>
      <c r="AU96" s="139" t="s">
        <v>87</v>
      </c>
      <c r="AY96" s="18" t="s">
        <v>127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85</v>
      </c>
      <c r="BK96" s="140">
        <f>ROUND(I96*H96,2)</f>
        <v>0</v>
      </c>
      <c r="BL96" s="18" t="s">
        <v>134</v>
      </c>
      <c r="BM96" s="139" t="s">
        <v>145</v>
      </c>
    </row>
    <row r="97" spans="2:65" s="1" customFormat="1" ht="48">
      <c r="B97" s="33"/>
      <c r="D97" s="141" t="s">
        <v>136</v>
      </c>
      <c r="F97" s="142" t="s">
        <v>146</v>
      </c>
      <c r="I97" s="143"/>
      <c r="L97" s="33"/>
      <c r="M97" s="144"/>
      <c r="T97" s="54"/>
      <c r="AT97" s="18" t="s">
        <v>136</v>
      </c>
      <c r="AU97" s="18" t="s">
        <v>87</v>
      </c>
    </row>
    <row r="98" spans="2:65" s="1" customFormat="1" ht="10.199999999999999">
      <c r="B98" s="33"/>
      <c r="D98" s="145" t="s">
        <v>138</v>
      </c>
      <c r="F98" s="146" t="s">
        <v>147</v>
      </c>
      <c r="I98" s="143"/>
      <c r="L98" s="33"/>
      <c r="M98" s="144"/>
      <c r="T98" s="54"/>
      <c r="AT98" s="18" t="s">
        <v>138</v>
      </c>
      <c r="AU98" s="18" t="s">
        <v>87</v>
      </c>
    </row>
    <row r="99" spans="2:65" s="12" customFormat="1" ht="10.199999999999999">
      <c r="B99" s="147"/>
      <c r="D99" s="141" t="s">
        <v>140</v>
      </c>
      <c r="E99" s="148" t="s">
        <v>19</v>
      </c>
      <c r="F99" s="149" t="s">
        <v>148</v>
      </c>
      <c r="H99" s="148" t="s">
        <v>19</v>
      </c>
      <c r="I99" s="150"/>
      <c r="L99" s="147"/>
      <c r="M99" s="151"/>
      <c r="T99" s="152"/>
      <c r="AT99" s="148" t="s">
        <v>140</v>
      </c>
      <c r="AU99" s="148" t="s">
        <v>87</v>
      </c>
      <c r="AV99" s="12" t="s">
        <v>85</v>
      </c>
      <c r="AW99" s="12" t="s">
        <v>36</v>
      </c>
      <c r="AX99" s="12" t="s">
        <v>77</v>
      </c>
      <c r="AY99" s="148" t="s">
        <v>127</v>
      </c>
    </row>
    <row r="100" spans="2:65" s="13" customFormat="1" ht="10.199999999999999">
      <c r="B100" s="153"/>
      <c r="D100" s="141" t="s">
        <v>140</v>
      </c>
      <c r="E100" s="154" t="s">
        <v>19</v>
      </c>
      <c r="F100" s="155" t="s">
        <v>149</v>
      </c>
      <c r="H100" s="156">
        <v>79.5</v>
      </c>
      <c r="I100" s="157"/>
      <c r="L100" s="153"/>
      <c r="M100" s="158"/>
      <c r="T100" s="159"/>
      <c r="AT100" s="154" t="s">
        <v>140</v>
      </c>
      <c r="AU100" s="154" t="s">
        <v>87</v>
      </c>
      <c r="AV100" s="13" t="s">
        <v>87</v>
      </c>
      <c r="AW100" s="13" t="s">
        <v>36</v>
      </c>
      <c r="AX100" s="13" t="s">
        <v>77</v>
      </c>
      <c r="AY100" s="154" t="s">
        <v>127</v>
      </c>
    </row>
    <row r="101" spans="2:65" s="12" customFormat="1" ht="10.199999999999999">
      <c r="B101" s="147"/>
      <c r="D101" s="141" t="s">
        <v>140</v>
      </c>
      <c r="E101" s="148" t="s">
        <v>19</v>
      </c>
      <c r="F101" s="149" t="s">
        <v>150</v>
      </c>
      <c r="H101" s="148" t="s">
        <v>19</v>
      </c>
      <c r="I101" s="150"/>
      <c r="L101" s="147"/>
      <c r="M101" s="151"/>
      <c r="T101" s="152"/>
      <c r="AT101" s="148" t="s">
        <v>140</v>
      </c>
      <c r="AU101" s="148" t="s">
        <v>87</v>
      </c>
      <c r="AV101" s="12" t="s">
        <v>85</v>
      </c>
      <c r="AW101" s="12" t="s">
        <v>36</v>
      </c>
      <c r="AX101" s="12" t="s">
        <v>77</v>
      </c>
      <c r="AY101" s="148" t="s">
        <v>127</v>
      </c>
    </row>
    <row r="102" spans="2:65" s="13" customFormat="1" ht="10.199999999999999">
      <c r="B102" s="153"/>
      <c r="D102" s="141" t="s">
        <v>140</v>
      </c>
      <c r="E102" s="154" t="s">
        <v>19</v>
      </c>
      <c r="F102" s="155" t="s">
        <v>151</v>
      </c>
      <c r="H102" s="156">
        <v>55.5</v>
      </c>
      <c r="I102" s="157"/>
      <c r="L102" s="153"/>
      <c r="M102" s="158"/>
      <c r="T102" s="159"/>
      <c r="AT102" s="154" t="s">
        <v>140</v>
      </c>
      <c r="AU102" s="154" t="s">
        <v>87</v>
      </c>
      <c r="AV102" s="13" t="s">
        <v>87</v>
      </c>
      <c r="AW102" s="13" t="s">
        <v>36</v>
      </c>
      <c r="AX102" s="13" t="s">
        <v>77</v>
      </c>
      <c r="AY102" s="154" t="s">
        <v>127</v>
      </c>
    </row>
    <row r="103" spans="2:65" s="14" customFormat="1" ht="10.199999999999999">
      <c r="B103" s="160"/>
      <c r="D103" s="141" t="s">
        <v>140</v>
      </c>
      <c r="E103" s="161" t="s">
        <v>19</v>
      </c>
      <c r="F103" s="162" t="s">
        <v>152</v>
      </c>
      <c r="H103" s="163">
        <v>135</v>
      </c>
      <c r="I103" s="164"/>
      <c r="L103" s="160"/>
      <c r="M103" s="165"/>
      <c r="T103" s="166"/>
      <c r="AT103" s="161" t="s">
        <v>140</v>
      </c>
      <c r="AU103" s="161" t="s">
        <v>87</v>
      </c>
      <c r="AV103" s="14" t="s">
        <v>134</v>
      </c>
      <c r="AW103" s="14" t="s">
        <v>36</v>
      </c>
      <c r="AX103" s="14" t="s">
        <v>85</v>
      </c>
      <c r="AY103" s="161" t="s">
        <v>127</v>
      </c>
    </row>
    <row r="104" spans="2:65" s="1" customFormat="1" ht="24.15" customHeight="1">
      <c r="B104" s="33"/>
      <c r="C104" s="128" t="s">
        <v>153</v>
      </c>
      <c r="D104" s="128" t="s">
        <v>129</v>
      </c>
      <c r="E104" s="129" t="s">
        <v>154</v>
      </c>
      <c r="F104" s="130" t="s">
        <v>155</v>
      </c>
      <c r="G104" s="131" t="s">
        <v>132</v>
      </c>
      <c r="H104" s="132">
        <v>79.5</v>
      </c>
      <c r="I104" s="133"/>
      <c r="J104" s="134">
        <f>ROUND(I104*H104,2)</f>
        <v>0</v>
      </c>
      <c r="K104" s="130" t="s">
        <v>133</v>
      </c>
      <c r="L104" s="33"/>
      <c r="M104" s="135" t="s">
        <v>19</v>
      </c>
      <c r="N104" s="136" t="s">
        <v>48</v>
      </c>
      <c r="P104" s="137">
        <f>O104*H104</f>
        <v>0</v>
      </c>
      <c r="Q104" s="137">
        <v>0</v>
      </c>
      <c r="R104" s="137">
        <f>Q104*H104</f>
        <v>0</v>
      </c>
      <c r="S104" s="137">
        <v>0.22</v>
      </c>
      <c r="T104" s="138">
        <f>S104*H104</f>
        <v>17.489999999999998</v>
      </c>
      <c r="AR104" s="139" t="s">
        <v>134</v>
      </c>
      <c r="AT104" s="139" t="s">
        <v>129</v>
      </c>
      <c r="AU104" s="139" t="s">
        <v>87</v>
      </c>
      <c r="AY104" s="18" t="s">
        <v>127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85</v>
      </c>
      <c r="BK104" s="140">
        <f>ROUND(I104*H104,2)</f>
        <v>0</v>
      </c>
      <c r="BL104" s="18" t="s">
        <v>134</v>
      </c>
      <c r="BM104" s="139" t="s">
        <v>156</v>
      </c>
    </row>
    <row r="105" spans="2:65" s="1" customFormat="1" ht="38.4">
      <c r="B105" s="33"/>
      <c r="D105" s="141" t="s">
        <v>136</v>
      </c>
      <c r="F105" s="142" t="s">
        <v>157</v>
      </c>
      <c r="I105" s="143"/>
      <c r="L105" s="33"/>
      <c r="M105" s="144"/>
      <c r="T105" s="54"/>
      <c r="AT105" s="18" t="s">
        <v>136</v>
      </c>
      <c r="AU105" s="18" t="s">
        <v>87</v>
      </c>
    </row>
    <row r="106" spans="2:65" s="1" customFormat="1" ht="10.199999999999999">
      <c r="B106" s="33"/>
      <c r="D106" s="145" t="s">
        <v>138</v>
      </c>
      <c r="F106" s="146" t="s">
        <v>158</v>
      </c>
      <c r="I106" s="143"/>
      <c r="L106" s="33"/>
      <c r="M106" s="144"/>
      <c r="T106" s="54"/>
      <c r="AT106" s="18" t="s">
        <v>138</v>
      </c>
      <c r="AU106" s="18" t="s">
        <v>87</v>
      </c>
    </row>
    <row r="107" spans="2:65" s="12" customFormat="1" ht="10.199999999999999">
      <c r="B107" s="147"/>
      <c r="D107" s="141" t="s">
        <v>140</v>
      </c>
      <c r="E107" s="148" t="s">
        <v>19</v>
      </c>
      <c r="F107" s="149" t="s">
        <v>159</v>
      </c>
      <c r="H107" s="148" t="s">
        <v>19</v>
      </c>
      <c r="I107" s="150"/>
      <c r="L107" s="147"/>
      <c r="M107" s="151"/>
      <c r="T107" s="152"/>
      <c r="AT107" s="148" t="s">
        <v>140</v>
      </c>
      <c r="AU107" s="148" t="s">
        <v>87</v>
      </c>
      <c r="AV107" s="12" t="s">
        <v>85</v>
      </c>
      <c r="AW107" s="12" t="s">
        <v>36</v>
      </c>
      <c r="AX107" s="12" t="s">
        <v>77</v>
      </c>
      <c r="AY107" s="148" t="s">
        <v>127</v>
      </c>
    </row>
    <row r="108" spans="2:65" s="13" customFormat="1" ht="10.199999999999999">
      <c r="B108" s="153"/>
      <c r="D108" s="141" t="s">
        <v>140</v>
      </c>
      <c r="E108" s="154" t="s">
        <v>19</v>
      </c>
      <c r="F108" s="155" t="s">
        <v>149</v>
      </c>
      <c r="H108" s="156">
        <v>79.5</v>
      </c>
      <c r="I108" s="157"/>
      <c r="L108" s="153"/>
      <c r="M108" s="158"/>
      <c r="T108" s="159"/>
      <c r="AT108" s="154" t="s">
        <v>140</v>
      </c>
      <c r="AU108" s="154" t="s">
        <v>87</v>
      </c>
      <c r="AV108" s="13" t="s">
        <v>87</v>
      </c>
      <c r="AW108" s="13" t="s">
        <v>36</v>
      </c>
      <c r="AX108" s="13" t="s">
        <v>85</v>
      </c>
      <c r="AY108" s="154" t="s">
        <v>127</v>
      </c>
    </row>
    <row r="109" spans="2:65" s="1" customFormat="1" ht="24.15" customHeight="1">
      <c r="B109" s="33"/>
      <c r="C109" s="128" t="s">
        <v>134</v>
      </c>
      <c r="D109" s="128" t="s">
        <v>129</v>
      </c>
      <c r="E109" s="129" t="s">
        <v>160</v>
      </c>
      <c r="F109" s="130" t="s">
        <v>161</v>
      </c>
      <c r="G109" s="131" t="s">
        <v>132</v>
      </c>
      <c r="H109" s="132">
        <v>260</v>
      </c>
      <c r="I109" s="133"/>
      <c r="J109" s="134">
        <f>ROUND(I109*H109,2)</f>
        <v>0</v>
      </c>
      <c r="K109" s="130" t="s">
        <v>133</v>
      </c>
      <c r="L109" s="33"/>
      <c r="M109" s="135" t="s">
        <v>19</v>
      </c>
      <c r="N109" s="136" t="s">
        <v>48</v>
      </c>
      <c r="P109" s="137">
        <f>O109*H109</f>
        <v>0</v>
      </c>
      <c r="Q109" s="137">
        <v>0</v>
      </c>
      <c r="R109" s="137">
        <f>Q109*H109</f>
        <v>0</v>
      </c>
      <c r="S109" s="137">
        <v>0.44</v>
      </c>
      <c r="T109" s="138">
        <f>S109*H109</f>
        <v>114.4</v>
      </c>
      <c r="AR109" s="139" t="s">
        <v>134</v>
      </c>
      <c r="AT109" s="139" t="s">
        <v>129</v>
      </c>
      <c r="AU109" s="139" t="s">
        <v>87</v>
      </c>
      <c r="AY109" s="18" t="s">
        <v>127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85</v>
      </c>
      <c r="BK109" s="140">
        <f>ROUND(I109*H109,2)</f>
        <v>0</v>
      </c>
      <c r="BL109" s="18" t="s">
        <v>134</v>
      </c>
      <c r="BM109" s="139" t="s">
        <v>162</v>
      </c>
    </row>
    <row r="110" spans="2:65" s="1" customFormat="1" ht="38.4">
      <c r="B110" s="33"/>
      <c r="D110" s="141" t="s">
        <v>136</v>
      </c>
      <c r="F110" s="142" t="s">
        <v>163</v>
      </c>
      <c r="I110" s="143"/>
      <c r="L110" s="33"/>
      <c r="M110" s="144"/>
      <c r="T110" s="54"/>
      <c r="AT110" s="18" t="s">
        <v>136</v>
      </c>
      <c r="AU110" s="18" t="s">
        <v>87</v>
      </c>
    </row>
    <row r="111" spans="2:65" s="1" customFormat="1" ht="10.199999999999999">
      <c r="B111" s="33"/>
      <c r="D111" s="145" t="s">
        <v>138</v>
      </c>
      <c r="F111" s="146" t="s">
        <v>164</v>
      </c>
      <c r="I111" s="143"/>
      <c r="L111" s="33"/>
      <c r="M111" s="144"/>
      <c r="T111" s="54"/>
      <c r="AT111" s="18" t="s">
        <v>138</v>
      </c>
      <c r="AU111" s="18" t="s">
        <v>87</v>
      </c>
    </row>
    <row r="112" spans="2:65" s="1" customFormat="1" ht="24.15" customHeight="1">
      <c r="B112" s="33"/>
      <c r="C112" s="128" t="s">
        <v>165</v>
      </c>
      <c r="D112" s="128" t="s">
        <v>129</v>
      </c>
      <c r="E112" s="129" t="s">
        <v>166</v>
      </c>
      <c r="F112" s="130" t="s">
        <v>167</v>
      </c>
      <c r="G112" s="131" t="s">
        <v>132</v>
      </c>
      <c r="H112" s="132">
        <v>260</v>
      </c>
      <c r="I112" s="133"/>
      <c r="J112" s="134">
        <f>ROUND(I112*H112,2)</f>
        <v>0</v>
      </c>
      <c r="K112" s="130" t="s">
        <v>133</v>
      </c>
      <c r="L112" s="33"/>
      <c r="M112" s="135" t="s">
        <v>19</v>
      </c>
      <c r="N112" s="136" t="s">
        <v>48</v>
      </c>
      <c r="P112" s="137">
        <f>O112*H112</f>
        <v>0</v>
      </c>
      <c r="Q112" s="137">
        <v>0</v>
      </c>
      <c r="R112" s="137">
        <f>Q112*H112</f>
        <v>0</v>
      </c>
      <c r="S112" s="137">
        <v>0.22</v>
      </c>
      <c r="T112" s="138">
        <f>S112*H112</f>
        <v>57.2</v>
      </c>
      <c r="AR112" s="139" t="s">
        <v>134</v>
      </c>
      <c r="AT112" s="139" t="s">
        <v>129</v>
      </c>
      <c r="AU112" s="139" t="s">
        <v>87</v>
      </c>
      <c r="AY112" s="18" t="s">
        <v>127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85</v>
      </c>
      <c r="BK112" s="140">
        <f>ROUND(I112*H112,2)</f>
        <v>0</v>
      </c>
      <c r="BL112" s="18" t="s">
        <v>134</v>
      </c>
      <c r="BM112" s="139" t="s">
        <v>168</v>
      </c>
    </row>
    <row r="113" spans="2:65" s="1" customFormat="1" ht="38.4">
      <c r="B113" s="33"/>
      <c r="D113" s="141" t="s">
        <v>136</v>
      </c>
      <c r="F113" s="142" t="s">
        <v>169</v>
      </c>
      <c r="I113" s="143"/>
      <c r="L113" s="33"/>
      <c r="M113" s="144"/>
      <c r="T113" s="54"/>
      <c r="AT113" s="18" t="s">
        <v>136</v>
      </c>
      <c r="AU113" s="18" t="s">
        <v>87</v>
      </c>
    </row>
    <row r="114" spans="2:65" s="1" customFormat="1" ht="10.199999999999999">
      <c r="B114" s="33"/>
      <c r="D114" s="145" t="s">
        <v>138</v>
      </c>
      <c r="F114" s="146" t="s">
        <v>170</v>
      </c>
      <c r="I114" s="143"/>
      <c r="L114" s="33"/>
      <c r="M114" s="144"/>
      <c r="T114" s="54"/>
      <c r="AT114" s="18" t="s">
        <v>138</v>
      </c>
      <c r="AU114" s="18" t="s">
        <v>87</v>
      </c>
    </row>
    <row r="115" spans="2:65" s="1" customFormat="1" ht="24.15" customHeight="1">
      <c r="B115" s="33"/>
      <c r="C115" s="128" t="s">
        <v>171</v>
      </c>
      <c r="D115" s="128" t="s">
        <v>129</v>
      </c>
      <c r="E115" s="129" t="s">
        <v>172</v>
      </c>
      <c r="F115" s="130" t="s">
        <v>173</v>
      </c>
      <c r="G115" s="131" t="s">
        <v>132</v>
      </c>
      <c r="H115" s="132">
        <v>5</v>
      </c>
      <c r="I115" s="133"/>
      <c r="J115" s="134">
        <f>ROUND(I115*H115,2)</f>
        <v>0</v>
      </c>
      <c r="K115" s="130" t="s">
        <v>133</v>
      </c>
      <c r="L115" s="33"/>
      <c r="M115" s="135" t="s">
        <v>19</v>
      </c>
      <c r="N115" s="136" t="s">
        <v>48</v>
      </c>
      <c r="P115" s="137">
        <f>O115*H115</f>
        <v>0</v>
      </c>
      <c r="Q115" s="137">
        <v>3.2459999999999998E-5</v>
      </c>
      <c r="R115" s="137">
        <f>Q115*H115</f>
        <v>1.6229999999999999E-4</v>
      </c>
      <c r="S115" s="137">
        <v>9.1999999999999998E-2</v>
      </c>
      <c r="T115" s="138">
        <f>S115*H115</f>
        <v>0.45999999999999996</v>
      </c>
      <c r="AR115" s="139" t="s">
        <v>134</v>
      </c>
      <c r="AT115" s="139" t="s">
        <v>129</v>
      </c>
      <c r="AU115" s="139" t="s">
        <v>87</v>
      </c>
      <c r="AY115" s="18" t="s">
        <v>127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85</v>
      </c>
      <c r="BK115" s="140">
        <f>ROUND(I115*H115,2)</f>
        <v>0</v>
      </c>
      <c r="BL115" s="18" t="s">
        <v>134</v>
      </c>
      <c r="BM115" s="139" t="s">
        <v>174</v>
      </c>
    </row>
    <row r="116" spans="2:65" s="1" customFormat="1" ht="28.8">
      <c r="B116" s="33"/>
      <c r="D116" s="141" t="s">
        <v>136</v>
      </c>
      <c r="F116" s="142" t="s">
        <v>175</v>
      </c>
      <c r="I116" s="143"/>
      <c r="L116" s="33"/>
      <c r="M116" s="144"/>
      <c r="T116" s="54"/>
      <c r="AT116" s="18" t="s">
        <v>136</v>
      </c>
      <c r="AU116" s="18" t="s">
        <v>87</v>
      </c>
    </row>
    <row r="117" spans="2:65" s="1" customFormat="1" ht="10.199999999999999">
      <c r="B117" s="33"/>
      <c r="D117" s="145" t="s">
        <v>138</v>
      </c>
      <c r="F117" s="146" t="s">
        <v>176</v>
      </c>
      <c r="I117" s="143"/>
      <c r="L117" s="33"/>
      <c r="M117" s="144"/>
      <c r="T117" s="54"/>
      <c r="AT117" s="18" t="s">
        <v>138</v>
      </c>
      <c r="AU117" s="18" t="s">
        <v>87</v>
      </c>
    </row>
    <row r="118" spans="2:65" s="13" customFormat="1" ht="10.199999999999999">
      <c r="B118" s="153"/>
      <c r="D118" s="141" t="s">
        <v>140</v>
      </c>
      <c r="E118" s="154" t="s">
        <v>19</v>
      </c>
      <c r="F118" s="155" t="s">
        <v>177</v>
      </c>
      <c r="H118" s="156">
        <v>5</v>
      </c>
      <c r="I118" s="157"/>
      <c r="L118" s="153"/>
      <c r="M118" s="158"/>
      <c r="T118" s="159"/>
      <c r="AT118" s="154" t="s">
        <v>140</v>
      </c>
      <c r="AU118" s="154" t="s">
        <v>87</v>
      </c>
      <c r="AV118" s="13" t="s">
        <v>87</v>
      </c>
      <c r="AW118" s="13" t="s">
        <v>36</v>
      </c>
      <c r="AX118" s="13" t="s">
        <v>85</v>
      </c>
      <c r="AY118" s="154" t="s">
        <v>127</v>
      </c>
    </row>
    <row r="119" spans="2:65" s="1" customFormat="1" ht="33" customHeight="1">
      <c r="B119" s="33"/>
      <c r="C119" s="128" t="s">
        <v>178</v>
      </c>
      <c r="D119" s="128" t="s">
        <v>129</v>
      </c>
      <c r="E119" s="129" t="s">
        <v>179</v>
      </c>
      <c r="F119" s="130" t="s">
        <v>180</v>
      </c>
      <c r="G119" s="131" t="s">
        <v>181</v>
      </c>
      <c r="H119" s="132">
        <v>193.51599999999999</v>
      </c>
      <c r="I119" s="133"/>
      <c r="J119" s="134">
        <f>ROUND(I119*H119,2)</f>
        <v>0</v>
      </c>
      <c r="K119" s="130" t="s">
        <v>133</v>
      </c>
      <c r="L119" s="33"/>
      <c r="M119" s="135" t="s">
        <v>19</v>
      </c>
      <c r="N119" s="136" t="s">
        <v>48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134</v>
      </c>
      <c r="AT119" s="139" t="s">
        <v>129</v>
      </c>
      <c r="AU119" s="139" t="s">
        <v>87</v>
      </c>
      <c r="AY119" s="18" t="s">
        <v>127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85</v>
      </c>
      <c r="BK119" s="140">
        <f>ROUND(I119*H119,2)</f>
        <v>0</v>
      </c>
      <c r="BL119" s="18" t="s">
        <v>134</v>
      </c>
      <c r="BM119" s="139" t="s">
        <v>182</v>
      </c>
    </row>
    <row r="120" spans="2:65" s="1" customFormat="1" ht="19.2">
      <c r="B120" s="33"/>
      <c r="D120" s="141" t="s">
        <v>136</v>
      </c>
      <c r="F120" s="142" t="s">
        <v>183</v>
      </c>
      <c r="I120" s="143"/>
      <c r="L120" s="33"/>
      <c r="M120" s="144"/>
      <c r="T120" s="54"/>
      <c r="AT120" s="18" t="s">
        <v>136</v>
      </c>
      <c r="AU120" s="18" t="s">
        <v>87</v>
      </c>
    </row>
    <row r="121" spans="2:65" s="1" customFormat="1" ht="10.199999999999999">
      <c r="B121" s="33"/>
      <c r="D121" s="145" t="s">
        <v>138</v>
      </c>
      <c r="F121" s="146" t="s">
        <v>184</v>
      </c>
      <c r="I121" s="143"/>
      <c r="L121" s="33"/>
      <c r="M121" s="144"/>
      <c r="T121" s="54"/>
      <c r="AT121" s="18" t="s">
        <v>138</v>
      </c>
      <c r="AU121" s="18" t="s">
        <v>87</v>
      </c>
    </row>
    <row r="122" spans="2:65" s="12" customFormat="1" ht="10.199999999999999">
      <c r="B122" s="147"/>
      <c r="D122" s="141" t="s">
        <v>140</v>
      </c>
      <c r="E122" s="148" t="s">
        <v>19</v>
      </c>
      <c r="F122" s="149" t="s">
        <v>185</v>
      </c>
      <c r="H122" s="148" t="s">
        <v>19</v>
      </c>
      <c r="I122" s="150"/>
      <c r="L122" s="147"/>
      <c r="M122" s="151"/>
      <c r="T122" s="152"/>
      <c r="AT122" s="148" t="s">
        <v>140</v>
      </c>
      <c r="AU122" s="148" t="s">
        <v>87</v>
      </c>
      <c r="AV122" s="12" t="s">
        <v>85</v>
      </c>
      <c r="AW122" s="12" t="s">
        <v>36</v>
      </c>
      <c r="AX122" s="12" t="s">
        <v>77</v>
      </c>
      <c r="AY122" s="148" t="s">
        <v>127</v>
      </c>
    </row>
    <row r="123" spans="2:65" s="13" customFormat="1" ht="10.199999999999999">
      <c r="B123" s="153"/>
      <c r="D123" s="141" t="s">
        <v>140</v>
      </c>
      <c r="E123" s="154" t="s">
        <v>19</v>
      </c>
      <c r="F123" s="155" t="s">
        <v>186</v>
      </c>
      <c r="H123" s="156">
        <v>174.05699999999999</v>
      </c>
      <c r="I123" s="157"/>
      <c r="L123" s="153"/>
      <c r="M123" s="158"/>
      <c r="T123" s="159"/>
      <c r="AT123" s="154" t="s">
        <v>140</v>
      </c>
      <c r="AU123" s="154" t="s">
        <v>87</v>
      </c>
      <c r="AV123" s="13" t="s">
        <v>87</v>
      </c>
      <c r="AW123" s="13" t="s">
        <v>36</v>
      </c>
      <c r="AX123" s="13" t="s">
        <v>77</v>
      </c>
      <c r="AY123" s="154" t="s">
        <v>127</v>
      </c>
    </row>
    <row r="124" spans="2:65" s="12" customFormat="1" ht="10.199999999999999">
      <c r="B124" s="147"/>
      <c r="D124" s="141" t="s">
        <v>140</v>
      </c>
      <c r="E124" s="148" t="s">
        <v>19</v>
      </c>
      <c r="F124" s="149" t="s">
        <v>187</v>
      </c>
      <c r="H124" s="148" t="s">
        <v>19</v>
      </c>
      <c r="I124" s="150"/>
      <c r="L124" s="147"/>
      <c r="M124" s="151"/>
      <c r="T124" s="152"/>
      <c r="AT124" s="148" t="s">
        <v>140</v>
      </c>
      <c r="AU124" s="148" t="s">
        <v>87</v>
      </c>
      <c r="AV124" s="12" t="s">
        <v>85</v>
      </c>
      <c r="AW124" s="12" t="s">
        <v>36</v>
      </c>
      <c r="AX124" s="12" t="s">
        <v>77</v>
      </c>
      <c r="AY124" s="148" t="s">
        <v>127</v>
      </c>
    </row>
    <row r="125" spans="2:65" s="13" customFormat="1" ht="10.199999999999999">
      <c r="B125" s="153"/>
      <c r="D125" s="141" t="s">
        <v>140</v>
      </c>
      <c r="E125" s="154" t="s">
        <v>19</v>
      </c>
      <c r="F125" s="155" t="s">
        <v>188</v>
      </c>
      <c r="H125" s="156">
        <v>18.667000000000002</v>
      </c>
      <c r="I125" s="157"/>
      <c r="L125" s="153"/>
      <c r="M125" s="158"/>
      <c r="T125" s="159"/>
      <c r="AT125" s="154" t="s">
        <v>140</v>
      </c>
      <c r="AU125" s="154" t="s">
        <v>87</v>
      </c>
      <c r="AV125" s="13" t="s">
        <v>87</v>
      </c>
      <c r="AW125" s="13" t="s">
        <v>36</v>
      </c>
      <c r="AX125" s="13" t="s">
        <v>77</v>
      </c>
      <c r="AY125" s="154" t="s">
        <v>127</v>
      </c>
    </row>
    <row r="126" spans="2:65" s="12" customFormat="1" ht="10.199999999999999">
      <c r="B126" s="147"/>
      <c r="D126" s="141" t="s">
        <v>140</v>
      </c>
      <c r="E126" s="148" t="s">
        <v>19</v>
      </c>
      <c r="F126" s="149" t="s">
        <v>189</v>
      </c>
      <c r="H126" s="148" t="s">
        <v>19</v>
      </c>
      <c r="I126" s="150"/>
      <c r="L126" s="147"/>
      <c r="M126" s="151"/>
      <c r="T126" s="152"/>
      <c r="AT126" s="148" t="s">
        <v>140</v>
      </c>
      <c r="AU126" s="148" t="s">
        <v>87</v>
      </c>
      <c r="AV126" s="12" t="s">
        <v>85</v>
      </c>
      <c r="AW126" s="12" t="s">
        <v>36</v>
      </c>
      <c r="AX126" s="12" t="s">
        <v>77</v>
      </c>
      <c r="AY126" s="148" t="s">
        <v>127</v>
      </c>
    </row>
    <row r="127" spans="2:65" s="13" customFormat="1" ht="10.199999999999999">
      <c r="B127" s="153"/>
      <c r="D127" s="141" t="s">
        <v>140</v>
      </c>
      <c r="E127" s="154" t="s">
        <v>19</v>
      </c>
      <c r="F127" s="155" t="s">
        <v>190</v>
      </c>
      <c r="H127" s="156">
        <v>0.79200000000000004</v>
      </c>
      <c r="I127" s="157"/>
      <c r="L127" s="153"/>
      <c r="M127" s="158"/>
      <c r="T127" s="159"/>
      <c r="AT127" s="154" t="s">
        <v>140</v>
      </c>
      <c r="AU127" s="154" t="s">
        <v>87</v>
      </c>
      <c r="AV127" s="13" t="s">
        <v>87</v>
      </c>
      <c r="AW127" s="13" t="s">
        <v>36</v>
      </c>
      <c r="AX127" s="13" t="s">
        <v>77</v>
      </c>
      <c r="AY127" s="154" t="s">
        <v>127</v>
      </c>
    </row>
    <row r="128" spans="2:65" s="14" customFormat="1" ht="10.199999999999999">
      <c r="B128" s="160"/>
      <c r="D128" s="141" t="s">
        <v>140</v>
      </c>
      <c r="E128" s="161" t="s">
        <v>19</v>
      </c>
      <c r="F128" s="162" t="s">
        <v>152</v>
      </c>
      <c r="H128" s="163">
        <v>193.51599999999999</v>
      </c>
      <c r="I128" s="164"/>
      <c r="L128" s="160"/>
      <c r="M128" s="165"/>
      <c r="T128" s="166"/>
      <c r="AT128" s="161" t="s">
        <v>140</v>
      </c>
      <c r="AU128" s="161" t="s">
        <v>87</v>
      </c>
      <c r="AV128" s="14" t="s">
        <v>134</v>
      </c>
      <c r="AW128" s="14" t="s">
        <v>36</v>
      </c>
      <c r="AX128" s="14" t="s">
        <v>85</v>
      </c>
      <c r="AY128" s="161" t="s">
        <v>127</v>
      </c>
    </row>
    <row r="129" spans="2:65" s="1" customFormat="1" ht="33" customHeight="1">
      <c r="B129" s="33"/>
      <c r="C129" s="128" t="s">
        <v>191</v>
      </c>
      <c r="D129" s="128" t="s">
        <v>129</v>
      </c>
      <c r="E129" s="129" t="s">
        <v>192</v>
      </c>
      <c r="F129" s="130" t="s">
        <v>193</v>
      </c>
      <c r="G129" s="131" t="s">
        <v>181</v>
      </c>
      <c r="H129" s="132">
        <v>60.625</v>
      </c>
      <c r="I129" s="133"/>
      <c r="J129" s="134">
        <f>ROUND(I129*H129,2)</f>
        <v>0</v>
      </c>
      <c r="K129" s="130" t="s">
        <v>133</v>
      </c>
      <c r="L129" s="33"/>
      <c r="M129" s="135" t="s">
        <v>19</v>
      </c>
      <c r="N129" s="136" t="s">
        <v>48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134</v>
      </c>
      <c r="AT129" s="139" t="s">
        <v>129</v>
      </c>
      <c r="AU129" s="139" t="s">
        <v>87</v>
      </c>
      <c r="AY129" s="18" t="s">
        <v>127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85</v>
      </c>
      <c r="BK129" s="140">
        <f>ROUND(I129*H129,2)</f>
        <v>0</v>
      </c>
      <c r="BL129" s="18" t="s">
        <v>134</v>
      </c>
      <c r="BM129" s="139" t="s">
        <v>194</v>
      </c>
    </row>
    <row r="130" spans="2:65" s="1" customFormat="1" ht="28.8">
      <c r="B130" s="33"/>
      <c r="D130" s="141" t="s">
        <v>136</v>
      </c>
      <c r="F130" s="142" t="s">
        <v>195</v>
      </c>
      <c r="I130" s="143"/>
      <c r="L130" s="33"/>
      <c r="M130" s="144"/>
      <c r="T130" s="54"/>
      <c r="AT130" s="18" t="s">
        <v>136</v>
      </c>
      <c r="AU130" s="18" t="s">
        <v>87</v>
      </c>
    </row>
    <row r="131" spans="2:65" s="1" customFormat="1" ht="10.199999999999999">
      <c r="B131" s="33"/>
      <c r="D131" s="145" t="s">
        <v>138</v>
      </c>
      <c r="F131" s="146" t="s">
        <v>196</v>
      </c>
      <c r="I131" s="143"/>
      <c r="L131" s="33"/>
      <c r="M131" s="144"/>
      <c r="T131" s="54"/>
      <c r="AT131" s="18" t="s">
        <v>138</v>
      </c>
      <c r="AU131" s="18" t="s">
        <v>87</v>
      </c>
    </row>
    <row r="132" spans="2:65" s="13" customFormat="1" ht="10.199999999999999">
      <c r="B132" s="153"/>
      <c r="D132" s="141" t="s">
        <v>140</v>
      </c>
      <c r="E132" s="154" t="s">
        <v>19</v>
      </c>
      <c r="F132" s="155" t="s">
        <v>197</v>
      </c>
      <c r="H132" s="156">
        <v>60.625</v>
      </c>
      <c r="I132" s="157"/>
      <c r="L132" s="153"/>
      <c r="M132" s="158"/>
      <c r="T132" s="159"/>
      <c r="AT132" s="154" t="s">
        <v>140</v>
      </c>
      <c r="AU132" s="154" t="s">
        <v>87</v>
      </c>
      <c r="AV132" s="13" t="s">
        <v>87</v>
      </c>
      <c r="AW132" s="13" t="s">
        <v>36</v>
      </c>
      <c r="AX132" s="13" t="s">
        <v>85</v>
      </c>
      <c r="AY132" s="154" t="s">
        <v>127</v>
      </c>
    </row>
    <row r="133" spans="2:65" s="1" customFormat="1" ht="37.799999999999997" customHeight="1">
      <c r="B133" s="33"/>
      <c r="C133" s="128" t="s">
        <v>198</v>
      </c>
      <c r="D133" s="128" t="s">
        <v>129</v>
      </c>
      <c r="E133" s="129" t="s">
        <v>199</v>
      </c>
      <c r="F133" s="130" t="s">
        <v>200</v>
      </c>
      <c r="G133" s="131" t="s">
        <v>181</v>
      </c>
      <c r="H133" s="132">
        <v>254.14099999999999</v>
      </c>
      <c r="I133" s="133"/>
      <c r="J133" s="134">
        <f>ROUND(I133*H133,2)</f>
        <v>0</v>
      </c>
      <c r="K133" s="130" t="s">
        <v>133</v>
      </c>
      <c r="L133" s="33"/>
      <c r="M133" s="135" t="s">
        <v>19</v>
      </c>
      <c r="N133" s="136" t="s">
        <v>48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134</v>
      </c>
      <c r="AT133" s="139" t="s">
        <v>129</v>
      </c>
      <c r="AU133" s="139" t="s">
        <v>87</v>
      </c>
      <c r="AY133" s="18" t="s">
        <v>127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8" t="s">
        <v>85</v>
      </c>
      <c r="BK133" s="140">
        <f>ROUND(I133*H133,2)</f>
        <v>0</v>
      </c>
      <c r="BL133" s="18" t="s">
        <v>134</v>
      </c>
      <c r="BM133" s="139" t="s">
        <v>201</v>
      </c>
    </row>
    <row r="134" spans="2:65" s="1" customFormat="1" ht="38.4">
      <c r="B134" s="33"/>
      <c r="D134" s="141" t="s">
        <v>136</v>
      </c>
      <c r="F134" s="142" t="s">
        <v>202</v>
      </c>
      <c r="I134" s="143"/>
      <c r="L134" s="33"/>
      <c r="M134" s="144"/>
      <c r="T134" s="54"/>
      <c r="AT134" s="18" t="s">
        <v>136</v>
      </c>
      <c r="AU134" s="18" t="s">
        <v>87</v>
      </c>
    </row>
    <row r="135" spans="2:65" s="1" customFormat="1" ht="10.199999999999999">
      <c r="B135" s="33"/>
      <c r="D135" s="145" t="s">
        <v>138</v>
      </c>
      <c r="F135" s="146" t="s">
        <v>203</v>
      </c>
      <c r="I135" s="143"/>
      <c r="L135" s="33"/>
      <c r="M135" s="144"/>
      <c r="T135" s="54"/>
      <c r="AT135" s="18" t="s">
        <v>138</v>
      </c>
      <c r="AU135" s="18" t="s">
        <v>87</v>
      </c>
    </row>
    <row r="136" spans="2:65" s="1" customFormat="1" ht="37.799999999999997" customHeight="1">
      <c r="B136" s="33"/>
      <c r="C136" s="128" t="s">
        <v>204</v>
      </c>
      <c r="D136" s="128" t="s">
        <v>129</v>
      </c>
      <c r="E136" s="129" t="s">
        <v>205</v>
      </c>
      <c r="F136" s="130" t="s">
        <v>206</v>
      </c>
      <c r="G136" s="131" t="s">
        <v>181</v>
      </c>
      <c r="H136" s="132">
        <v>1270.7049999999999</v>
      </c>
      <c r="I136" s="133"/>
      <c r="J136" s="134">
        <f>ROUND(I136*H136,2)</f>
        <v>0</v>
      </c>
      <c r="K136" s="130" t="s">
        <v>133</v>
      </c>
      <c r="L136" s="33"/>
      <c r="M136" s="135" t="s">
        <v>19</v>
      </c>
      <c r="N136" s="136" t="s">
        <v>48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AR136" s="139" t="s">
        <v>134</v>
      </c>
      <c r="AT136" s="139" t="s">
        <v>129</v>
      </c>
      <c r="AU136" s="139" t="s">
        <v>87</v>
      </c>
      <c r="AY136" s="18" t="s">
        <v>127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8" t="s">
        <v>85</v>
      </c>
      <c r="BK136" s="140">
        <f>ROUND(I136*H136,2)</f>
        <v>0</v>
      </c>
      <c r="BL136" s="18" t="s">
        <v>134</v>
      </c>
      <c r="BM136" s="139" t="s">
        <v>207</v>
      </c>
    </row>
    <row r="137" spans="2:65" s="1" customFormat="1" ht="48">
      <c r="B137" s="33"/>
      <c r="D137" s="141" t="s">
        <v>136</v>
      </c>
      <c r="F137" s="142" t="s">
        <v>208</v>
      </c>
      <c r="I137" s="143"/>
      <c r="L137" s="33"/>
      <c r="M137" s="144"/>
      <c r="T137" s="54"/>
      <c r="AT137" s="18" t="s">
        <v>136</v>
      </c>
      <c r="AU137" s="18" t="s">
        <v>87</v>
      </c>
    </row>
    <row r="138" spans="2:65" s="1" customFormat="1" ht="10.199999999999999">
      <c r="B138" s="33"/>
      <c r="D138" s="145" t="s">
        <v>138</v>
      </c>
      <c r="F138" s="146" t="s">
        <v>209</v>
      </c>
      <c r="I138" s="143"/>
      <c r="L138" s="33"/>
      <c r="M138" s="144"/>
      <c r="T138" s="54"/>
      <c r="AT138" s="18" t="s">
        <v>138</v>
      </c>
      <c r="AU138" s="18" t="s">
        <v>87</v>
      </c>
    </row>
    <row r="139" spans="2:65" s="13" customFormat="1" ht="10.199999999999999">
      <c r="B139" s="153"/>
      <c r="D139" s="141" t="s">
        <v>140</v>
      </c>
      <c r="F139" s="155" t="s">
        <v>210</v>
      </c>
      <c r="H139" s="156">
        <v>1270.7049999999999</v>
      </c>
      <c r="I139" s="157"/>
      <c r="L139" s="153"/>
      <c r="M139" s="158"/>
      <c r="T139" s="159"/>
      <c r="AT139" s="154" t="s">
        <v>140</v>
      </c>
      <c r="AU139" s="154" t="s">
        <v>87</v>
      </c>
      <c r="AV139" s="13" t="s">
        <v>87</v>
      </c>
      <c r="AW139" s="13" t="s">
        <v>4</v>
      </c>
      <c r="AX139" s="13" t="s">
        <v>85</v>
      </c>
      <c r="AY139" s="154" t="s">
        <v>127</v>
      </c>
    </row>
    <row r="140" spans="2:65" s="1" customFormat="1" ht="33" customHeight="1">
      <c r="B140" s="33"/>
      <c r="C140" s="128" t="s">
        <v>211</v>
      </c>
      <c r="D140" s="128" t="s">
        <v>129</v>
      </c>
      <c r="E140" s="129" t="s">
        <v>212</v>
      </c>
      <c r="F140" s="130" t="s">
        <v>213</v>
      </c>
      <c r="G140" s="131" t="s">
        <v>214</v>
      </c>
      <c r="H140" s="132">
        <v>457.45400000000001</v>
      </c>
      <c r="I140" s="133"/>
      <c r="J140" s="134">
        <f>ROUND(I140*H140,2)</f>
        <v>0</v>
      </c>
      <c r="K140" s="130" t="s">
        <v>133</v>
      </c>
      <c r="L140" s="33"/>
      <c r="M140" s="135" t="s">
        <v>19</v>
      </c>
      <c r="N140" s="136" t="s">
        <v>48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134</v>
      </c>
      <c r="AT140" s="139" t="s">
        <v>129</v>
      </c>
      <c r="AU140" s="139" t="s">
        <v>87</v>
      </c>
      <c r="AY140" s="18" t="s">
        <v>127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85</v>
      </c>
      <c r="BK140" s="140">
        <f>ROUND(I140*H140,2)</f>
        <v>0</v>
      </c>
      <c r="BL140" s="18" t="s">
        <v>134</v>
      </c>
      <c r="BM140" s="139" t="s">
        <v>215</v>
      </c>
    </row>
    <row r="141" spans="2:65" s="1" customFormat="1" ht="28.8">
      <c r="B141" s="33"/>
      <c r="D141" s="141" t="s">
        <v>136</v>
      </c>
      <c r="F141" s="142" t="s">
        <v>216</v>
      </c>
      <c r="I141" s="143"/>
      <c r="L141" s="33"/>
      <c r="M141" s="144"/>
      <c r="T141" s="54"/>
      <c r="AT141" s="18" t="s">
        <v>136</v>
      </c>
      <c r="AU141" s="18" t="s">
        <v>87</v>
      </c>
    </row>
    <row r="142" spans="2:65" s="1" customFormat="1" ht="10.199999999999999">
      <c r="B142" s="33"/>
      <c r="D142" s="145" t="s">
        <v>138</v>
      </c>
      <c r="F142" s="146" t="s">
        <v>217</v>
      </c>
      <c r="I142" s="143"/>
      <c r="L142" s="33"/>
      <c r="M142" s="144"/>
      <c r="T142" s="54"/>
      <c r="AT142" s="18" t="s">
        <v>138</v>
      </c>
      <c r="AU142" s="18" t="s">
        <v>87</v>
      </c>
    </row>
    <row r="143" spans="2:65" s="13" customFormat="1" ht="10.199999999999999">
      <c r="B143" s="153"/>
      <c r="D143" s="141" t="s">
        <v>140</v>
      </c>
      <c r="F143" s="155" t="s">
        <v>218</v>
      </c>
      <c r="H143" s="156">
        <v>457.45400000000001</v>
      </c>
      <c r="I143" s="157"/>
      <c r="L143" s="153"/>
      <c r="M143" s="158"/>
      <c r="T143" s="159"/>
      <c r="AT143" s="154" t="s">
        <v>140</v>
      </c>
      <c r="AU143" s="154" t="s">
        <v>87</v>
      </c>
      <c r="AV143" s="13" t="s">
        <v>87</v>
      </c>
      <c r="AW143" s="13" t="s">
        <v>4</v>
      </c>
      <c r="AX143" s="13" t="s">
        <v>85</v>
      </c>
      <c r="AY143" s="154" t="s">
        <v>127</v>
      </c>
    </row>
    <row r="144" spans="2:65" s="1" customFormat="1" ht="16.5" customHeight="1">
      <c r="B144" s="33"/>
      <c r="C144" s="128" t="s">
        <v>8</v>
      </c>
      <c r="D144" s="128" t="s">
        <v>129</v>
      </c>
      <c r="E144" s="129" t="s">
        <v>219</v>
      </c>
      <c r="F144" s="130" t="s">
        <v>220</v>
      </c>
      <c r="G144" s="131" t="s">
        <v>181</v>
      </c>
      <c r="H144" s="132">
        <v>254.14099999999999</v>
      </c>
      <c r="I144" s="133"/>
      <c r="J144" s="134">
        <f>ROUND(I144*H144,2)</f>
        <v>0</v>
      </c>
      <c r="K144" s="130" t="s">
        <v>133</v>
      </c>
      <c r="L144" s="33"/>
      <c r="M144" s="135" t="s">
        <v>19</v>
      </c>
      <c r="N144" s="136" t="s">
        <v>48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AR144" s="139" t="s">
        <v>134</v>
      </c>
      <c r="AT144" s="139" t="s">
        <v>129</v>
      </c>
      <c r="AU144" s="139" t="s">
        <v>87</v>
      </c>
      <c r="AY144" s="18" t="s">
        <v>127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8" t="s">
        <v>85</v>
      </c>
      <c r="BK144" s="140">
        <f>ROUND(I144*H144,2)</f>
        <v>0</v>
      </c>
      <c r="BL144" s="18" t="s">
        <v>134</v>
      </c>
      <c r="BM144" s="139" t="s">
        <v>221</v>
      </c>
    </row>
    <row r="145" spans="2:65" s="1" customFormat="1" ht="19.2">
      <c r="B145" s="33"/>
      <c r="D145" s="141" t="s">
        <v>136</v>
      </c>
      <c r="F145" s="142" t="s">
        <v>222</v>
      </c>
      <c r="I145" s="143"/>
      <c r="L145" s="33"/>
      <c r="M145" s="144"/>
      <c r="T145" s="54"/>
      <c r="AT145" s="18" t="s">
        <v>136</v>
      </c>
      <c r="AU145" s="18" t="s">
        <v>87</v>
      </c>
    </row>
    <row r="146" spans="2:65" s="1" customFormat="1" ht="10.199999999999999">
      <c r="B146" s="33"/>
      <c r="D146" s="145" t="s">
        <v>138</v>
      </c>
      <c r="F146" s="146" t="s">
        <v>223</v>
      </c>
      <c r="I146" s="143"/>
      <c r="L146" s="33"/>
      <c r="M146" s="144"/>
      <c r="T146" s="54"/>
      <c r="AT146" s="18" t="s">
        <v>138</v>
      </c>
      <c r="AU146" s="18" t="s">
        <v>87</v>
      </c>
    </row>
    <row r="147" spans="2:65" s="13" customFormat="1" ht="10.199999999999999">
      <c r="B147" s="153"/>
      <c r="D147" s="141" t="s">
        <v>140</v>
      </c>
      <c r="E147" s="154" t="s">
        <v>19</v>
      </c>
      <c r="F147" s="155" t="s">
        <v>224</v>
      </c>
      <c r="H147" s="156">
        <v>254.14099999999999</v>
      </c>
      <c r="I147" s="157"/>
      <c r="L147" s="153"/>
      <c r="M147" s="158"/>
      <c r="T147" s="159"/>
      <c r="AT147" s="154" t="s">
        <v>140</v>
      </c>
      <c r="AU147" s="154" t="s">
        <v>87</v>
      </c>
      <c r="AV147" s="13" t="s">
        <v>87</v>
      </c>
      <c r="AW147" s="13" t="s">
        <v>36</v>
      </c>
      <c r="AX147" s="13" t="s">
        <v>85</v>
      </c>
      <c r="AY147" s="154" t="s">
        <v>127</v>
      </c>
    </row>
    <row r="148" spans="2:65" s="1" customFormat="1" ht="37.799999999999997" customHeight="1">
      <c r="B148" s="33"/>
      <c r="C148" s="128" t="s">
        <v>225</v>
      </c>
      <c r="D148" s="128" t="s">
        <v>129</v>
      </c>
      <c r="E148" s="129" t="s">
        <v>226</v>
      </c>
      <c r="F148" s="130" t="s">
        <v>227</v>
      </c>
      <c r="G148" s="131" t="s">
        <v>132</v>
      </c>
      <c r="H148" s="132">
        <v>278.48</v>
      </c>
      <c r="I148" s="133"/>
      <c r="J148" s="134">
        <f>ROUND(I148*H148,2)</f>
        <v>0</v>
      </c>
      <c r="K148" s="130" t="s">
        <v>133</v>
      </c>
      <c r="L148" s="33"/>
      <c r="M148" s="135" t="s">
        <v>19</v>
      </c>
      <c r="N148" s="136" t="s">
        <v>48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134</v>
      </c>
      <c r="AT148" s="139" t="s">
        <v>129</v>
      </c>
      <c r="AU148" s="139" t="s">
        <v>87</v>
      </c>
      <c r="AY148" s="18" t="s">
        <v>127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8" t="s">
        <v>85</v>
      </c>
      <c r="BK148" s="140">
        <f>ROUND(I148*H148,2)</f>
        <v>0</v>
      </c>
      <c r="BL148" s="18" t="s">
        <v>134</v>
      </c>
      <c r="BM148" s="139" t="s">
        <v>228</v>
      </c>
    </row>
    <row r="149" spans="2:65" s="1" customFormat="1" ht="38.4">
      <c r="B149" s="33"/>
      <c r="D149" s="141" t="s">
        <v>136</v>
      </c>
      <c r="F149" s="142" t="s">
        <v>229</v>
      </c>
      <c r="I149" s="143"/>
      <c r="L149" s="33"/>
      <c r="M149" s="144"/>
      <c r="T149" s="54"/>
      <c r="AT149" s="18" t="s">
        <v>136</v>
      </c>
      <c r="AU149" s="18" t="s">
        <v>87</v>
      </c>
    </row>
    <row r="150" spans="2:65" s="1" customFormat="1" ht="10.199999999999999">
      <c r="B150" s="33"/>
      <c r="D150" s="145" t="s">
        <v>138</v>
      </c>
      <c r="F150" s="146" t="s">
        <v>230</v>
      </c>
      <c r="I150" s="143"/>
      <c r="L150" s="33"/>
      <c r="M150" s="144"/>
      <c r="T150" s="54"/>
      <c r="AT150" s="18" t="s">
        <v>138</v>
      </c>
      <c r="AU150" s="18" t="s">
        <v>87</v>
      </c>
    </row>
    <row r="151" spans="2:65" s="12" customFormat="1" ht="20.399999999999999">
      <c r="B151" s="147"/>
      <c r="D151" s="141" t="s">
        <v>140</v>
      </c>
      <c r="E151" s="148" t="s">
        <v>19</v>
      </c>
      <c r="F151" s="149" t="s">
        <v>231</v>
      </c>
      <c r="H151" s="148" t="s">
        <v>19</v>
      </c>
      <c r="I151" s="150"/>
      <c r="L151" s="147"/>
      <c r="M151" s="151"/>
      <c r="T151" s="152"/>
      <c r="AT151" s="148" t="s">
        <v>140</v>
      </c>
      <c r="AU151" s="148" t="s">
        <v>87</v>
      </c>
      <c r="AV151" s="12" t="s">
        <v>85</v>
      </c>
      <c r="AW151" s="12" t="s">
        <v>36</v>
      </c>
      <c r="AX151" s="12" t="s">
        <v>77</v>
      </c>
      <c r="AY151" s="148" t="s">
        <v>127</v>
      </c>
    </row>
    <row r="152" spans="2:65" s="13" customFormat="1" ht="10.199999999999999">
      <c r="B152" s="153"/>
      <c r="D152" s="141" t="s">
        <v>140</v>
      </c>
      <c r="E152" s="154" t="s">
        <v>19</v>
      </c>
      <c r="F152" s="155" t="s">
        <v>232</v>
      </c>
      <c r="H152" s="156">
        <v>278.48</v>
      </c>
      <c r="I152" s="157"/>
      <c r="L152" s="153"/>
      <c r="M152" s="158"/>
      <c r="T152" s="159"/>
      <c r="AT152" s="154" t="s">
        <v>140</v>
      </c>
      <c r="AU152" s="154" t="s">
        <v>87</v>
      </c>
      <c r="AV152" s="13" t="s">
        <v>87</v>
      </c>
      <c r="AW152" s="13" t="s">
        <v>36</v>
      </c>
      <c r="AX152" s="13" t="s">
        <v>85</v>
      </c>
      <c r="AY152" s="154" t="s">
        <v>127</v>
      </c>
    </row>
    <row r="153" spans="2:65" s="1" customFormat="1" ht="24.15" customHeight="1">
      <c r="B153" s="33"/>
      <c r="C153" s="128" t="s">
        <v>233</v>
      </c>
      <c r="D153" s="128" t="s">
        <v>129</v>
      </c>
      <c r="E153" s="129" t="s">
        <v>234</v>
      </c>
      <c r="F153" s="130" t="s">
        <v>235</v>
      </c>
      <c r="G153" s="131" t="s">
        <v>132</v>
      </c>
      <c r="H153" s="132">
        <v>870.70600000000002</v>
      </c>
      <c r="I153" s="133"/>
      <c r="J153" s="134">
        <f>ROUND(I153*H153,2)</f>
        <v>0</v>
      </c>
      <c r="K153" s="130" t="s">
        <v>133</v>
      </c>
      <c r="L153" s="33"/>
      <c r="M153" s="135" t="s">
        <v>19</v>
      </c>
      <c r="N153" s="136" t="s">
        <v>48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AR153" s="139" t="s">
        <v>134</v>
      </c>
      <c r="AT153" s="139" t="s">
        <v>129</v>
      </c>
      <c r="AU153" s="139" t="s">
        <v>87</v>
      </c>
      <c r="AY153" s="18" t="s">
        <v>127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85</v>
      </c>
      <c r="BK153" s="140">
        <f>ROUND(I153*H153,2)</f>
        <v>0</v>
      </c>
      <c r="BL153" s="18" t="s">
        <v>134</v>
      </c>
      <c r="BM153" s="139" t="s">
        <v>236</v>
      </c>
    </row>
    <row r="154" spans="2:65" s="1" customFormat="1" ht="19.2">
      <c r="B154" s="33"/>
      <c r="D154" s="141" t="s">
        <v>136</v>
      </c>
      <c r="F154" s="142" t="s">
        <v>237</v>
      </c>
      <c r="I154" s="143"/>
      <c r="L154" s="33"/>
      <c r="M154" s="144"/>
      <c r="T154" s="54"/>
      <c r="AT154" s="18" t="s">
        <v>136</v>
      </c>
      <c r="AU154" s="18" t="s">
        <v>87</v>
      </c>
    </row>
    <row r="155" spans="2:65" s="1" customFormat="1" ht="10.199999999999999">
      <c r="B155" s="33"/>
      <c r="D155" s="145" t="s">
        <v>138</v>
      </c>
      <c r="F155" s="146" t="s">
        <v>238</v>
      </c>
      <c r="I155" s="143"/>
      <c r="L155" s="33"/>
      <c r="M155" s="144"/>
      <c r="T155" s="54"/>
      <c r="AT155" s="18" t="s">
        <v>138</v>
      </c>
      <c r="AU155" s="18" t="s">
        <v>87</v>
      </c>
    </row>
    <row r="156" spans="2:65" s="12" customFormat="1" ht="10.199999999999999">
      <c r="B156" s="147"/>
      <c r="D156" s="141" t="s">
        <v>140</v>
      </c>
      <c r="E156" s="148" t="s">
        <v>19</v>
      </c>
      <c r="F156" s="149" t="s">
        <v>239</v>
      </c>
      <c r="H156" s="148" t="s">
        <v>19</v>
      </c>
      <c r="I156" s="150"/>
      <c r="L156" s="147"/>
      <c r="M156" s="151"/>
      <c r="T156" s="152"/>
      <c r="AT156" s="148" t="s">
        <v>140</v>
      </c>
      <c r="AU156" s="148" t="s">
        <v>87</v>
      </c>
      <c r="AV156" s="12" t="s">
        <v>85</v>
      </c>
      <c r="AW156" s="12" t="s">
        <v>36</v>
      </c>
      <c r="AX156" s="12" t="s">
        <v>77</v>
      </c>
      <c r="AY156" s="148" t="s">
        <v>127</v>
      </c>
    </row>
    <row r="157" spans="2:65" s="13" customFormat="1" ht="10.199999999999999">
      <c r="B157" s="153"/>
      <c r="D157" s="141" t="s">
        <v>140</v>
      </c>
      <c r="E157" s="154" t="s">
        <v>19</v>
      </c>
      <c r="F157" s="155" t="s">
        <v>240</v>
      </c>
      <c r="H157" s="156">
        <v>3.3</v>
      </c>
      <c r="I157" s="157"/>
      <c r="L157" s="153"/>
      <c r="M157" s="158"/>
      <c r="T157" s="159"/>
      <c r="AT157" s="154" t="s">
        <v>140</v>
      </c>
      <c r="AU157" s="154" t="s">
        <v>87</v>
      </c>
      <c r="AV157" s="13" t="s">
        <v>87</v>
      </c>
      <c r="AW157" s="13" t="s">
        <v>36</v>
      </c>
      <c r="AX157" s="13" t="s">
        <v>77</v>
      </c>
      <c r="AY157" s="154" t="s">
        <v>127</v>
      </c>
    </row>
    <row r="158" spans="2:65" s="12" customFormat="1" ht="10.199999999999999">
      <c r="B158" s="147"/>
      <c r="D158" s="141" t="s">
        <v>140</v>
      </c>
      <c r="E158" s="148" t="s">
        <v>19</v>
      </c>
      <c r="F158" s="149" t="s">
        <v>241</v>
      </c>
      <c r="H158" s="148" t="s">
        <v>19</v>
      </c>
      <c r="I158" s="150"/>
      <c r="L158" s="147"/>
      <c r="M158" s="151"/>
      <c r="T158" s="152"/>
      <c r="AT158" s="148" t="s">
        <v>140</v>
      </c>
      <c r="AU158" s="148" t="s">
        <v>87</v>
      </c>
      <c r="AV158" s="12" t="s">
        <v>85</v>
      </c>
      <c r="AW158" s="12" t="s">
        <v>36</v>
      </c>
      <c r="AX158" s="12" t="s">
        <v>77</v>
      </c>
      <c r="AY158" s="148" t="s">
        <v>127</v>
      </c>
    </row>
    <row r="159" spans="2:65" s="13" customFormat="1" ht="10.199999999999999">
      <c r="B159" s="153"/>
      <c r="D159" s="141" t="s">
        <v>140</v>
      </c>
      <c r="E159" s="154" t="s">
        <v>19</v>
      </c>
      <c r="F159" s="155" t="s">
        <v>242</v>
      </c>
      <c r="H159" s="156">
        <v>814.43299999999999</v>
      </c>
      <c r="I159" s="157"/>
      <c r="L159" s="153"/>
      <c r="M159" s="158"/>
      <c r="T159" s="159"/>
      <c r="AT159" s="154" t="s">
        <v>140</v>
      </c>
      <c r="AU159" s="154" t="s">
        <v>87</v>
      </c>
      <c r="AV159" s="13" t="s">
        <v>87</v>
      </c>
      <c r="AW159" s="13" t="s">
        <v>36</v>
      </c>
      <c r="AX159" s="13" t="s">
        <v>77</v>
      </c>
      <c r="AY159" s="154" t="s">
        <v>127</v>
      </c>
    </row>
    <row r="160" spans="2:65" s="12" customFormat="1" ht="10.199999999999999">
      <c r="B160" s="147"/>
      <c r="D160" s="141" t="s">
        <v>140</v>
      </c>
      <c r="E160" s="148" t="s">
        <v>19</v>
      </c>
      <c r="F160" s="149" t="s">
        <v>243</v>
      </c>
      <c r="H160" s="148" t="s">
        <v>19</v>
      </c>
      <c r="I160" s="150"/>
      <c r="L160" s="147"/>
      <c r="M160" s="151"/>
      <c r="T160" s="152"/>
      <c r="AT160" s="148" t="s">
        <v>140</v>
      </c>
      <c r="AU160" s="148" t="s">
        <v>87</v>
      </c>
      <c r="AV160" s="12" t="s">
        <v>85</v>
      </c>
      <c r="AW160" s="12" t="s">
        <v>36</v>
      </c>
      <c r="AX160" s="12" t="s">
        <v>77</v>
      </c>
      <c r="AY160" s="148" t="s">
        <v>127</v>
      </c>
    </row>
    <row r="161" spans="2:65" s="13" customFormat="1" ht="10.199999999999999">
      <c r="B161" s="153"/>
      <c r="D161" s="141" t="s">
        <v>140</v>
      </c>
      <c r="E161" s="154" t="s">
        <v>19</v>
      </c>
      <c r="F161" s="155" t="s">
        <v>244</v>
      </c>
      <c r="H161" s="156">
        <v>52.972999999999999</v>
      </c>
      <c r="I161" s="157"/>
      <c r="L161" s="153"/>
      <c r="M161" s="158"/>
      <c r="T161" s="159"/>
      <c r="AT161" s="154" t="s">
        <v>140</v>
      </c>
      <c r="AU161" s="154" t="s">
        <v>87</v>
      </c>
      <c r="AV161" s="13" t="s">
        <v>87</v>
      </c>
      <c r="AW161" s="13" t="s">
        <v>36</v>
      </c>
      <c r="AX161" s="13" t="s">
        <v>77</v>
      </c>
      <c r="AY161" s="154" t="s">
        <v>127</v>
      </c>
    </row>
    <row r="162" spans="2:65" s="14" customFormat="1" ht="10.199999999999999">
      <c r="B162" s="160"/>
      <c r="D162" s="141" t="s">
        <v>140</v>
      </c>
      <c r="E162" s="161" t="s">
        <v>19</v>
      </c>
      <c r="F162" s="162" t="s">
        <v>152</v>
      </c>
      <c r="H162" s="163">
        <v>870.70600000000002</v>
      </c>
      <c r="I162" s="164"/>
      <c r="L162" s="160"/>
      <c r="M162" s="165"/>
      <c r="T162" s="166"/>
      <c r="AT162" s="161" t="s">
        <v>140</v>
      </c>
      <c r="AU162" s="161" t="s">
        <v>87</v>
      </c>
      <c r="AV162" s="14" t="s">
        <v>134</v>
      </c>
      <c r="AW162" s="14" t="s">
        <v>36</v>
      </c>
      <c r="AX162" s="14" t="s">
        <v>85</v>
      </c>
      <c r="AY162" s="161" t="s">
        <v>127</v>
      </c>
    </row>
    <row r="163" spans="2:65" s="11" customFormat="1" ht="22.8" customHeight="1">
      <c r="B163" s="116"/>
      <c r="D163" s="117" t="s">
        <v>76</v>
      </c>
      <c r="E163" s="126" t="s">
        <v>87</v>
      </c>
      <c r="F163" s="126" t="s">
        <v>245</v>
      </c>
      <c r="I163" s="119"/>
      <c r="J163" s="127">
        <f>BK163</f>
        <v>0</v>
      </c>
      <c r="L163" s="116"/>
      <c r="M163" s="121"/>
      <c r="P163" s="122">
        <f>SUM(P164:P177)</f>
        <v>0</v>
      </c>
      <c r="R163" s="122">
        <f>SUM(R164:R177)</f>
        <v>66.646003399999998</v>
      </c>
      <c r="T163" s="123">
        <f>SUM(T164:T177)</f>
        <v>0</v>
      </c>
      <c r="AR163" s="117" t="s">
        <v>85</v>
      </c>
      <c r="AT163" s="124" t="s">
        <v>76</v>
      </c>
      <c r="AU163" s="124" t="s">
        <v>85</v>
      </c>
      <c r="AY163" s="117" t="s">
        <v>127</v>
      </c>
      <c r="BK163" s="125">
        <f>SUM(BK164:BK177)</f>
        <v>0</v>
      </c>
    </row>
    <row r="164" spans="2:65" s="1" customFormat="1" ht="33" customHeight="1">
      <c r="B164" s="33"/>
      <c r="C164" s="128" t="s">
        <v>246</v>
      </c>
      <c r="D164" s="128" t="s">
        <v>129</v>
      </c>
      <c r="E164" s="129" t="s">
        <v>247</v>
      </c>
      <c r="F164" s="130" t="s">
        <v>248</v>
      </c>
      <c r="G164" s="131" t="s">
        <v>181</v>
      </c>
      <c r="H164" s="132">
        <v>60.625</v>
      </c>
      <c r="I164" s="133"/>
      <c r="J164" s="134">
        <f>ROUND(I164*H164,2)</f>
        <v>0</v>
      </c>
      <c r="K164" s="130" t="s">
        <v>133</v>
      </c>
      <c r="L164" s="33"/>
      <c r="M164" s="135" t="s">
        <v>19</v>
      </c>
      <c r="N164" s="136" t="s">
        <v>48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134</v>
      </c>
      <c r="AT164" s="139" t="s">
        <v>129</v>
      </c>
      <c r="AU164" s="139" t="s">
        <v>87</v>
      </c>
      <c r="AY164" s="18" t="s">
        <v>127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8" t="s">
        <v>85</v>
      </c>
      <c r="BK164" s="140">
        <f>ROUND(I164*H164,2)</f>
        <v>0</v>
      </c>
      <c r="BL164" s="18" t="s">
        <v>134</v>
      </c>
      <c r="BM164" s="139" t="s">
        <v>249</v>
      </c>
    </row>
    <row r="165" spans="2:65" s="1" customFormat="1" ht="28.8">
      <c r="B165" s="33"/>
      <c r="D165" s="141" t="s">
        <v>136</v>
      </c>
      <c r="F165" s="142" t="s">
        <v>250</v>
      </c>
      <c r="I165" s="143"/>
      <c r="L165" s="33"/>
      <c r="M165" s="144"/>
      <c r="T165" s="54"/>
      <c r="AT165" s="18" t="s">
        <v>136</v>
      </c>
      <c r="AU165" s="18" t="s">
        <v>87</v>
      </c>
    </row>
    <row r="166" spans="2:65" s="1" customFormat="1" ht="10.199999999999999">
      <c r="B166" s="33"/>
      <c r="D166" s="145" t="s">
        <v>138</v>
      </c>
      <c r="F166" s="146" t="s">
        <v>251</v>
      </c>
      <c r="I166" s="143"/>
      <c r="L166" s="33"/>
      <c r="M166" s="144"/>
      <c r="T166" s="54"/>
      <c r="AT166" s="18" t="s">
        <v>138</v>
      </c>
      <c r="AU166" s="18" t="s">
        <v>87</v>
      </c>
    </row>
    <row r="167" spans="2:65" s="13" customFormat="1" ht="10.199999999999999">
      <c r="B167" s="153"/>
      <c r="D167" s="141" t="s">
        <v>140</v>
      </c>
      <c r="E167" s="154" t="s">
        <v>19</v>
      </c>
      <c r="F167" s="155" t="s">
        <v>197</v>
      </c>
      <c r="H167" s="156">
        <v>60.625</v>
      </c>
      <c r="I167" s="157"/>
      <c r="L167" s="153"/>
      <c r="M167" s="158"/>
      <c r="T167" s="159"/>
      <c r="AT167" s="154" t="s">
        <v>140</v>
      </c>
      <c r="AU167" s="154" t="s">
        <v>87</v>
      </c>
      <c r="AV167" s="13" t="s">
        <v>87</v>
      </c>
      <c r="AW167" s="13" t="s">
        <v>36</v>
      </c>
      <c r="AX167" s="13" t="s">
        <v>85</v>
      </c>
      <c r="AY167" s="154" t="s">
        <v>127</v>
      </c>
    </row>
    <row r="168" spans="2:65" s="1" customFormat="1" ht="24.15" customHeight="1">
      <c r="B168" s="33"/>
      <c r="C168" s="128" t="s">
        <v>252</v>
      </c>
      <c r="D168" s="128" t="s">
        <v>129</v>
      </c>
      <c r="E168" s="129" t="s">
        <v>253</v>
      </c>
      <c r="F168" s="130" t="s">
        <v>254</v>
      </c>
      <c r="G168" s="131" t="s">
        <v>132</v>
      </c>
      <c r="H168" s="132">
        <v>485</v>
      </c>
      <c r="I168" s="133"/>
      <c r="J168" s="134">
        <f>ROUND(I168*H168,2)</f>
        <v>0</v>
      </c>
      <c r="K168" s="130" t="s">
        <v>133</v>
      </c>
      <c r="L168" s="33"/>
      <c r="M168" s="135" t="s">
        <v>19</v>
      </c>
      <c r="N168" s="136" t="s">
        <v>48</v>
      </c>
      <c r="P168" s="137">
        <f>O168*H168</f>
        <v>0</v>
      </c>
      <c r="Q168" s="137">
        <v>1.6694E-4</v>
      </c>
      <c r="R168" s="137">
        <f>Q168*H168</f>
        <v>8.0965899999999993E-2</v>
      </c>
      <c r="S168" s="137">
        <v>0</v>
      </c>
      <c r="T168" s="138">
        <f>S168*H168</f>
        <v>0</v>
      </c>
      <c r="AR168" s="139" t="s">
        <v>134</v>
      </c>
      <c r="AT168" s="139" t="s">
        <v>129</v>
      </c>
      <c r="AU168" s="139" t="s">
        <v>87</v>
      </c>
      <c r="AY168" s="18" t="s">
        <v>127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85</v>
      </c>
      <c r="BK168" s="140">
        <f>ROUND(I168*H168,2)</f>
        <v>0</v>
      </c>
      <c r="BL168" s="18" t="s">
        <v>134</v>
      </c>
      <c r="BM168" s="139" t="s">
        <v>255</v>
      </c>
    </row>
    <row r="169" spans="2:65" s="1" customFormat="1" ht="28.8">
      <c r="B169" s="33"/>
      <c r="D169" s="141" t="s">
        <v>136</v>
      </c>
      <c r="F169" s="142" t="s">
        <v>256</v>
      </c>
      <c r="I169" s="143"/>
      <c r="L169" s="33"/>
      <c r="M169" s="144"/>
      <c r="T169" s="54"/>
      <c r="AT169" s="18" t="s">
        <v>136</v>
      </c>
      <c r="AU169" s="18" t="s">
        <v>87</v>
      </c>
    </row>
    <row r="170" spans="2:65" s="1" customFormat="1" ht="10.199999999999999">
      <c r="B170" s="33"/>
      <c r="D170" s="145" t="s">
        <v>138</v>
      </c>
      <c r="F170" s="146" t="s">
        <v>257</v>
      </c>
      <c r="I170" s="143"/>
      <c r="L170" s="33"/>
      <c r="M170" s="144"/>
      <c r="T170" s="54"/>
      <c r="AT170" s="18" t="s">
        <v>138</v>
      </c>
      <c r="AU170" s="18" t="s">
        <v>87</v>
      </c>
    </row>
    <row r="171" spans="2:65" s="13" customFormat="1" ht="10.199999999999999">
      <c r="B171" s="153"/>
      <c r="D171" s="141" t="s">
        <v>140</v>
      </c>
      <c r="E171" s="154" t="s">
        <v>19</v>
      </c>
      <c r="F171" s="155" t="s">
        <v>258</v>
      </c>
      <c r="H171" s="156">
        <v>485</v>
      </c>
      <c r="I171" s="157"/>
      <c r="L171" s="153"/>
      <c r="M171" s="158"/>
      <c r="T171" s="159"/>
      <c r="AT171" s="154" t="s">
        <v>140</v>
      </c>
      <c r="AU171" s="154" t="s">
        <v>87</v>
      </c>
      <c r="AV171" s="13" t="s">
        <v>87</v>
      </c>
      <c r="AW171" s="13" t="s">
        <v>36</v>
      </c>
      <c r="AX171" s="13" t="s">
        <v>85</v>
      </c>
      <c r="AY171" s="154" t="s">
        <v>127</v>
      </c>
    </row>
    <row r="172" spans="2:65" s="1" customFormat="1" ht="24.15" customHeight="1">
      <c r="B172" s="33"/>
      <c r="C172" s="167" t="s">
        <v>259</v>
      </c>
      <c r="D172" s="167" t="s">
        <v>260</v>
      </c>
      <c r="E172" s="168" t="s">
        <v>261</v>
      </c>
      <c r="F172" s="169" t="s">
        <v>262</v>
      </c>
      <c r="G172" s="170" t="s">
        <v>132</v>
      </c>
      <c r="H172" s="171">
        <v>582</v>
      </c>
      <c r="I172" s="172"/>
      <c r="J172" s="173">
        <f>ROUND(I172*H172,2)</f>
        <v>0</v>
      </c>
      <c r="K172" s="169" t="s">
        <v>133</v>
      </c>
      <c r="L172" s="174"/>
      <c r="M172" s="175" t="s">
        <v>19</v>
      </c>
      <c r="N172" s="176" t="s">
        <v>48</v>
      </c>
      <c r="P172" s="137">
        <f>O172*H172</f>
        <v>0</v>
      </c>
      <c r="Q172" s="137">
        <v>2.9999999999999997E-4</v>
      </c>
      <c r="R172" s="137">
        <f>Q172*H172</f>
        <v>0.17459999999999998</v>
      </c>
      <c r="S172" s="137">
        <v>0</v>
      </c>
      <c r="T172" s="138">
        <f>S172*H172</f>
        <v>0</v>
      </c>
      <c r="AR172" s="139" t="s">
        <v>191</v>
      </c>
      <c r="AT172" s="139" t="s">
        <v>260</v>
      </c>
      <c r="AU172" s="139" t="s">
        <v>87</v>
      </c>
      <c r="AY172" s="18" t="s">
        <v>127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85</v>
      </c>
      <c r="BK172" s="140">
        <f>ROUND(I172*H172,2)</f>
        <v>0</v>
      </c>
      <c r="BL172" s="18" t="s">
        <v>134</v>
      </c>
      <c r="BM172" s="139" t="s">
        <v>263</v>
      </c>
    </row>
    <row r="173" spans="2:65" s="1" customFormat="1" ht="19.2">
      <c r="B173" s="33"/>
      <c r="D173" s="141" t="s">
        <v>136</v>
      </c>
      <c r="F173" s="142" t="s">
        <v>262</v>
      </c>
      <c r="I173" s="143"/>
      <c r="L173" s="33"/>
      <c r="M173" s="144"/>
      <c r="T173" s="54"/>
      <c r="AT173" s="18" t="s">
        <v>136</v>
      </c>
      <c r="AU173" s="18" t="s">
        <v>87</v>
      </c>
    </row>
    <row r="174" spans="2:65" s="13" customFormat="1" ht="10.199999999999999">
      <c r="B174" s="153"/>
      <c r="D174" s="141" t="s">
        <v>140</v>
      </c>
      <c r="F174" s="155" t="s">
        <v>264</v>
      </c>
      <c r="H174" s="156">
        <v>582</v>
      </c>
      <c r="I174" s="157"/>
      <c r="L174" s="153"/>
      <c r="M174" s="158"/>
      <c r="T174" s="159"/>
      <c r="AT174" s="154" t="s">
        <v>140</v>
      </c>
      <c r="AU174" s="154" t="s">
        <v>87</v>
      </c>
      <c r="AV174" s="13" t="s">
        <v>87</v>
      </c>
      <c r="AW174" s="13" t="s">
        <v>4</v>
      </c>
      <c r="AX174" s="13" t="s">
        <v>85</v>
      </c>
      <c r="AY174" s="154" t="s">
        <v>127</v>
      </c>
    </row>
    <row r="175" spans="2:65" s="1" customFormat="1" ht="37.799999999999997" customHeight="1">
      <c r="B175" s="33"/>
      <c r="C175" s="128" t="s">
        <v>265</v>
      </c>
      <c r="D175" s="128" t="s">
        <v>129</v>
      </c>
      <c r="E175" s="129" t="s">
        <v>266</v>
      </c>
      <c r="F175" s="130" t="s">
        <v>267</v>
      </c>
      <c r="G175" s="131" t="s">
        <v>268</v>
      </c>
      <c r="H175" s="132">
        <v>242.5</v>
      </c>
      <c r="I175" s="133"/>
      <c r="J175" s="134">
        <f>ROUND(I175*H175,2)</f>
        <v>0</v>
      </c>
      <c r="K175" s="130" t="s">
        <v>133</v>
      </c>
      <c r="L175" s="33"/>
      <c r="M175" s="135" t="s">
        <v>19</v>
      </c>
      <c r="N175" s="136" t="s">
        <v>48</v>
      </c>
      <c r="P175" s="137">
        <f>O175*H175</f>
        <v>0</v>
      </c>
      <c r="Q175" s="137">
        <v>0.27377499999999999</v>
      </c>
      <c r="R175" s="137">
        <f>Q175*H175</f>
        <v>66.390437500000004</v>
      </c>
      <c r="S175" s="137">
        <v>0</v>
      </c>
      <c r="T175" s="138">
        <f>S175*H175</f>
        <v>0</v>
      </c>
      <c r="AR175" s="139" t="s">
        <v>134</v>
      </c>
      <c r="AT175" s="139" t="s">
        <v>129</v>
      </c>
      <c r="AU175" s="139" t="s">
        <v>87</v>
      </c>
      <c r="AY175" s="18" t="s">
        <v>127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85</v>
      </c>
      <c r="BK175" s="140">
        <f>ROUND(I175*H175,2)</f>
        <v>0</v>
      </c>
      <c r="BL175" s="18" t="s">
        <v>134</v>
      </c>
      <c r="BM175" s="139" t="s">
        <v>269</v>
      </c>
    </row>
    <row r="176" spans="2:65" s="1" customFormat="1" ht="38.4">
      <c r="B176" s="33"/>
      <c r="D176" s="141" t="s">
        <v>136</v>
      </c>
      <c r="F176" s="142" t="s">
        <v>270</v>
      </c>
      <c r="I176" s="143"/>
      <c r="L176" s="33"/>
      <c r="M176" s="144"/>
      <c r="T176" s="54"/>
      <c r="AT176" s="18" t="s">
        <v>136</v>
      </c>
      <c r="AU176" s="18" t="s">
        <v>87</v>
      </c>
    </row>
    <row r="177" spans="2:65" s="1" customFormat="1" ht="10.199999999999999">
      <c r="B177" s="33"/>
      <c r="D177" s="145" t="s">
        <v>138</v>
      </c>
      <c r="F177" s="146" t="s">
        <v>271</v>
      </c>
      <c r="I177" s="143"/>
      <c r="L177" s="33"/>
      <c r="M177" s="144"/>
      <c r="T177" s="54"/>
      <c r="AT177" s="18" t="s">
        <v>138</v>
      </c>
      <c r="AU177" s="18" t="s">
        <v>87</v>
      </c>
    </row>
    <row r="178" spans="2:65" s="11" customFormat="1" ht="22.8" customHeight="1">
      <c r="B178" s="116"/>
      <c r="D178" s="117" t="s">
        <v>76</v>
      </c>
      <c r="E178" s="126" t="s">
        <v>165</v>
      </c>
      <c r="F178" s="126" t="s">
        <v>272</v>
      </c>
      <c r="I178" s="119"/>
      <c r="J178" s="127">
        <f>BK178</f>
        <v>0</v>
      </c>
      <c r="L178" s="116"/>
      <c r="M178" s="121"/>
      <c r="P178" s="122">
        <f>SUM(P179:P225)</f>
        <v>0</v>
      </c>
      <c r="R178" s="122">
        <f>SUM(R179:R225)</f>
        <v>826.01478300000008</v>
      </c>
      <c r="T178" s="123">
        <f>SUM(T179:T225)</f>
        <v>0</v>
      </c>
      <c r="AR178" s="117" t="s">
        <v>85</v>
      </c>
      <c r="AT178" s="124" t="s">
        <v>76</v>
      </c>
      <c r="AU178" s="124" t="s">
        <v>85</v>
      </c>
      <c r="AY178" s="117" t="s">
        <v>127</v>
      </c>
      <c r="BK178" s="125">
        <f>SUM(BK179:BK225)</f>
        <v>0</v>
      </c>
    </row>
    <row r="179" spans="2:65" s="1" customFormat="1" ht="21.75" customHeight="1">
      <c r="B179" s="33"/>
      <c r="C179" s="128" t="s">
        <v>273</v>
      </c>
      <c r="D179" s="128" t="s">
        <v>129</v>
      </c>
      <c r="E179" s="129" t="s">
        <v>274</v>
      </c>
      <c r="F179" s="130" t="s">
        <v>275</v>
      </c>
      <c r="G179" s="131" t="s">
        <v>132</v>
      </c>
      <c r="H179" s="132">
        <v>3.3</v>
      </c>
      <c r="I179" s="133"/>
      <c r="J179" s="134">
        <f>ROUND(I179*H179,2)</f>
        <v>0</v>
      </c>
      <c r="K179" s="130" t="s">
        <v>133</v>
      </c>
      <c r="L179" s="33"/>
      <c r="M179" s="135" t="s">
        <v>19</v>
      </c>
      <c r="N179" s="136" t="s">
        <v>48</v>
      </c>
      <c r="P179" s="137">
        <f>O179*H179</f>
        <v>0</v>
      </c>
      <c r="Q179" s="137">
        <v>0.34499999999999997</v>
      </c>
      <c r="R179" s="137">
        <f>Q179*H179</f>
        <v>1.1384999999999998</v>
      </c>
      <c r="S179" s="137">
        <v>0</v>
      </c>
      <c r="T179" s="138">
        <f>S179*H179</f>
        <v>0</v>
      </c>
      <c r="AR179" s="139" t="s">
        <v>134</v>
      </c>
      <c r="AT179" s="139" t="s">
        <v>129</v>
      </c>
      <c r="AU179" s="139" t="s">
        <v>87</v>
      </c>
      <c r="AY179" s="18" t="s">
        <v>127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8" t="s">
        <v>85</v>
      </c>
      <c r="BK179" s="140">
        <f>ROUND(I179*H179,2)</f>
        <v>0</v>
      </c>
      <c r="BL179" s="18" t="s">
        <v>134</v>
      </c>
      <c r="BM179" s="139" t="s">
        <v>276</v>
      </c>
    </row>
    <row r="180" spans="2:65" s="1" customFormat="1" ht="19.2">
      <c r="B180" s="33"/>
      <c r="D180" s="141" t="s">
        <v>136</v>
      </c>
      <c r="F180" s="142" t="s">
        <v>277</v>
      </c>
      <c r="I180" s="143"/>
      <c r="L180" s="33"/>
      <c r="M180" s="144"/>
      <c r="T180" s="54"/>
      <c r="AT180" s="18" t="s">
        <v>136</v>
      </c>
      <c r="AU180" s="18" t="s">
        <v>87</v>
      </c>
    </row>
    <row r="181" spans="2:65" s="1" customFormat="1" ht="10.199999999999999">
      <c r="B181" s="33"/>
      <c r="D181" s="145" t="s">
        <v>138</v>
      </c>
      <c r="F181" s="146" t="s">
        <v>278</v>
      </c>
      <c r="I181" s="143"/>
      <c r="L181" s="33"/>
      <c r="M181" s="144"/>
      <c r="T181" s="54"/>
      <c r="AT181" s="18" t="s">
        <v>138</v>
      </c>
      <c r="AU181" s="18" t="s">
        <v>87</v>
      </c>
    </row>
    <row r="182" spans="2:65" s="12" customFormat="1" ht="10.199999999999999">
      <c r="B182" s="147"/>
      <c r="D182" s="141" t="s">
        <v>140</v>
      </c>
      <c r="E182" s="148" t="s">
        <v>19</v>
      </c>
      <c r="F182" s="149" t="s">
        <v>239</v>
      </c>
      <c r="H182" s="148" t="s">
        <v>19</v>
      </c>
      <c r="I182" s="150"/>
      <c r="L182" s="147"/>
      <c r="M182" s="151"/>
      <c r="T182" s="152"/>
      <c r="AT182" s="148" t="s">
        <v>140</v>
      </c>
      <c r="AU182" s="148" t="s">
        <v>87</v>
      </c>
      <c r="AV182" s="12" t="s">
        <v>85</v>
      </c>
      <c r="AW182" s="12" t="s">
        <v>36</v>
      </c>
      <c r="AX182" s="12" t="s">
        <v>77</v>
      </c>
      <c r="AY182" s="148" t="s">
        <v>127</v>
      </c>
    </row>
    <row r="183" spans="2:65" s="13" customFormat="1" ht="10.199999999999999">
      <c r="B183" s="153"/>
      <c r="D183" s="141" t="s">
        <v>140</v>
      </c>
      <c r="E183" s="154" t="s">
        <v>19</v>
      </c>
      <c r="F183" s="155" t="s">
        <v>240</v>
      </c>
      <c r="H183" s="156">
        <v>3.3</v>
      </c>
      <c r="I183" s="157"/>
      <c r="L183" s="153"/>
      <c r="M183" s="158"/>
      <c r="T183" s="159"/>
      <c r="AT183" s="154" t="s">
        <v>140</v>
      </c>
      <c r="AU183" s="154" t="s">
        <v>87</v>
      </c>
      <c r="AV183" s="13" t="s">
        <v>87</v>
      </c>
      <c r="AW183" s="13" t="s">
        <v>36</v>
      </c>
      <c r="AX183" s="13" t="s">
        <v>85</v>
      </c>
      <c r="AY183" s="154" t="s">
        <v>127</v>
      </c>
    </row>
    <row r="184" spans="2:65" s="1" customFormat="1" ht="24.15" customHeight="1">
      <c r="B184" s="33"/>
      <c r="C184" s="128" t="s">
        <v>279</v>
      </c>
      <c r="D184" s="128" t="s">
        <v>129</v>
      </c>
      <c r="E184" s="129" t="s">
        <v>280</v>
      </c>
      <c r="F184" s="130" t="s">
        <v>281</v>
      </c>
      <c r="G184" s="131" t="s">
        <v>132</v>
      </c>
      <c r="H184" s="132">
        <v>1590.0830000000001</v>
      </c>
      <c r="I184" s="133"/>
      <c r="J184" s="134">
        <f>ROUND(I184*H184,2)</f>
        <v>0</v>
      </c>
      <c r="K184" s="130" t="s">
        <v>133</v>
      </c>
      <c r="L184" s="33"/>
      <c r="M184" s="135" t="s">
        <v>19</v>
      </c>
      <c r="N184" s="136" t="s">
        <v>48</v>
      </c>
      <c r="P184" s="137">
        <f>O184*H184</f>
        <v>0</v>
      </c>
      <c r="Q184" s="137">
        <v>0.34499999999999997</v>
      </c>
      <c r="R184" s="137">
        <f>Q184*H184</f>
        <v>548.57863499999996</v>
      </c>
      <c r="S184" s="137">
        <v>0</v>
      </c>
      <c r="T184" s="138">
        <f>S184*H184</f>
        <v>0</v>
      </c>
      <c r="AR184" s="139" t="s">
        <v>134</v>
      </c>
      <c r="AT184" s="139" t="s">
        <v>129</v>
      </c>
      <c r="AU184" s="139" t="s">
        <v>87</v>
      </c>
      <c r="AY184" s="18" t="s">
        <v>127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8" t="s">
        <v>85</v>
      </c>
      <c r="BK184" s="140">
        <f>ROUND(I184*H184,2)</f>
        <v>0</v>
      </c>
      <c r="BL184" s="18" t="s">
        <v>134</v>
      </c>
      <c r="BM184" s="139" t="s">
        <v>282</v>
      </c>
    </row>
    <row r="185" spans="2:65" s="1" customFormat="1" ht="19.2">
      <c r="B185" s="33"/>
      <c r="D185" s="141" t="s">
        <v>136</v>
      </c>
      <c r="F185" s="142" t="s">
        <v>283</v>
      </c>
      <c r="I185" s="143"/>
      <c r="L185" s="33"/>
      <c r="M185" s="144"/>
      <c r="T185" s="54"/>
      <c r="AT185" s="18" t="s">
        <v>136</v>
      </c>
      <c r="AU185" s="18" t="s">
        <v>87</v>
      </c>
    </row>
    <row r="186" spans="2:65" s="1" customFormat="1" ht="10.199999999999999">
      <c r="B186" s="33"/>
      <c r="D186" s="145" t="s">
        <v>138</v>
      </c>
      <c r="F186" s="146" t="s">
        <v>284</v>
      </c>
      <c r="I186" s="143"/>
      <c r="L186" s="33"/>
      <c r="M186" s="144"/>
      <c r="T186" s="54"/>
      <c r="AT186" s="18" t="s">
        <v>138</v>
      </c>
      <c r="AU186" s="18" t="s">
        <v>87</v>
      </c>
    </row>
    <row r="187" spans="2:65" s="12" customFormat="1" ht="10.199999999999999">
      <c r="B187" s="147"/>
      <c r="D187" s="141" t="s">
        <v>140</v>
      </c>
      <c r="E187" s="148" t="s">
        <v>19</v>
      </c>
      <c r="F187" s="149" t="s">
        <v>241</v>
      </c>
      <c r="H187" s="148" t="s">
        <v>19</v>
      </c>
      <c r="I187" s="150"/>
      <c r="L187" s="147"/>
      <c r="M187" s="151"/>
      <c r="T187" s="152"/>
      <c r="AT187" s="148" t="s">
        <v>140</v>
      </c>
      <c r="AU187" s="148" t="s">
        <v>87</v>
      </c>
      <c r="AV187" s="12" t="s">
        <v>85</v>
      </c>
      <c r="AW187" s="12" t="s">
        <v>36</v>
      </c>
      <c r="AX187" s="12" t="s">
        <v>77</v>
      </c>
      <c r="AY187" s="148" t="s">
        <v>127</v>
      </c>
    </row>
    <row r="188" spans="2:65" s="13" customFormat="1" ht="10.199999999999999">
      <c r="B188" s="153"/>
      <c r="D188" s="141" t="s">
        <v>140</v>
      </c>
      <c r="E188" s="154" t="s">
        <v>19</v>
      </c>
      <c r="F188" s="155" t="s">
        <v>285</v>
      </c>
      <c r="H188" s="156">
        <v>775.65</v>
      </c>
      <c r="I188" s="157"/>
      <c r="L188" s="153"/>
      <c r="M188" s="158"/>
      <c r="T188" s="159"/>
      <c r="AT188" s="154" t="s">
        <v>140</v>
      </c>
      <c r="AU188" s="154" t="s">
        <v>87</v>
      </c>
      <c r="AV188" s="13" t="s">
        <v>87</v>
      </c>
      <c r="AW188" s="13" t="s">
        <v>36</v>
      </c>
      <c r="AX188" s="13" t="s">
        <v>77</v>
      </c>
      <c r="AY188" s="154" t="s">
        <v>127</v>
      </c>
    </row>
    <row r="189" spans="2:65" s="13" customFormat="1" ht="10.199999999999999">
      <c r="B189" s="153"/>
      <c r="D189" s="141" t="s">
        <v>140</v>
      </c>
      <c r="E189" s="154" t="s">
        <v>19</v>
      </c>
      <c r="F189" s="155" t="s">
        <v>242</v>
      </c>
      <c r="H189" s="156">
        <v>814.43299999999999</v>
      </c>
      <c r="I189" s="157"/>
      <c r="L189" s="153"/>
      <c r="M189" s="158"/>
      <c r="T189" s="159"/>
      <c r="AT189" s="154" t="s">
        <v>140</v>
      </c>
      <c r="AU189" s="154" t="s">
        <v>87</v>
      </c>
      <c r="AV189" s="13" t="s">
        <v>87</v>
      </c>
      <c r="AW189" s="13" t="s">
        <v>36</v>
      </c>
      <c r="AX189" s="13" t="s">
        <v>77</v>
      </c>
      <c r="AY189" s="154" t="s">
        <v>127</v>
      </c>
    </row>
    <row r="190" spans="2:65" s="14" customFormat="1" ht="10.199999999999999">
      <c r="B190" s="160"/>
      <c r="D190" s="141" t="s">
        <v>140</v>
      </c>
      <c r="E190" s="161" t="s">
        <v>19</v>
      </c>
      <c r="F190" s="162" t="s">
        <v>152</v>
      </c>
      <c r="H190" s="163">
        <v>1590.0830000000001</v>
      </c>
      <c r="I190" s="164"/>
      <c r="L190" s="160"/>
      <c r="M190" s="165"/>
      <c r="T190" s="166"/>
      <c r="AT190" s="161" t="s">
        <v>140</v>
      </c>
      <c r="AU190" s="161" t="s">
        <v>87</v>
      </c>
      <c r="AV190" s="14" t="s">
        <v>134</v>
      </c>
      <c r="AW190" s="14" t="s">
        <v>36</v>
      </c>
      <c r="AX190" s="14" t="s">
        <v>85</v>
      </c>
      <c r="AY190" s="161" t="s">
        <v>127</v>
      </c>
    </row>
    <row r="191" spans="2:65" s="1" customFormat="1" ht="21.75" customHeight="1">
      <c r="B191" s="33"/>
      <c r="C191" s="128" t="s">
        <v>7</v>
      </c>
      <c r="D191" s="128" t="s">
        <v>129</v>
      </c>
      <c r="E191" s="129" t="s">
        <v>286</v>
      </c>
      <c r="F191" s="130" t="s">
        <v>287</v>
      </c>
      <c r="G191" s="131" t="s">
        <v>132</v>
      </c>
      <c r="H191" s="132">
        <v>52.972999999999999</v>
      </c>
      <c r="I191" s="133"/>
      <c r="J191" s="134">
        <f>ROUND(I191*H191,2)</f>
        <v>0</v>
      </c>
      <c r="K191" s="130" t="s">
        <v>133</v>
      </c>
      <c r="L191" s="33"/>
      <c r="M191" s="135" t="s">
        <v>19</v>
      </c>
      <c r="N191" s="136" t="s">
        <v>48</v>
      </c>
      <c r="P191" s="137">
        <f>O191*H191</f>
        <v>0</v>
      </c>
      <c r="Q191" s="137">
        <v>0.57499999999999996</v>
      </c>
      <c r="R191" s="137">
        <f>Q191*H191</f>
        <v>30.459474999999998</v>
      </c>
      <c r="S191" s="137">
        <v>0</v>
      </c>
      <c r="T191" s="138">
        <f>S191*H191</f>
        <v>0</v>
      </c>
      <c r="AR191" s="139" t="s">
        <v>134</v>
      </c>
      <c r="AT191" s="139" t="s">
        <v>129</v>
      </c>
      <c r="AU191" s="139" t="s">
        <v>87</v>
      </c>
      <c r="AY191" s="18" t="s">
        <v>127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85</v>
      </c>
      <c r="BK191" s="140">
        <f>ROUND(I191*H191,2)</f>
        <v>0</v>
      </c>
      <c r="BL191" s="18" t="s">
        <v>134</v>
      </c>
      <c r="BM191" s="139" t="s">
        <v>288</v>
      </c>
    </row>
    <row r="192" spans="2:65" s="1" customFormat="1" ht="19.2">
      <c r="B192" s="33"/>
      <c r="D192" s="141" t="s">
        <v>136</v>
      </c>
      <c r="F192" s="142" t="s">
        <v>289</v>
      </c>
      <c r="I192" s="143"/>
      <c r="L192" s="33"/>
      <c r="M192" s="144"/>
      <c r="T192" s="54"/>
      <c r="AT192" s="18" t="s">
        <v>136</v>
      </c>
      <c r="AU192" s="18" t="s">
        <v>87</v>
      </c>
    </row>
    <row r="193" spans="2:65" s="1" customFormat="1" ht="10.199999999999999">
      <c r="B193" s="33"/>
      <c r="D193" s="145" t="s">
        <v>138</v>
      </c>
      <c r="F193" s="146" t="s">
        <v>290</v>
      </c>
      <c r="I193" s="143"/>
      <c r="L193" s="33"/>
      <c r="M193" s="144"/>
      <c r="T193" s="54"/>
      <c r="AT193" s="18" t="s">
        <v>138</v>
      </c>
      <c r="AU193" s="18" t="s">
        <v>87</v>
      </c>
    </row>
    <row r="194" spans="2:65" s="12" customFormat="1" ht="10.199999999999999">
      <c r="B194" s="147"/>
      <c r="D194" s="141" t="s">
        <v>140</v>
      </c>
      <c r="E194" s="148" t="s">
        <v>19</v>
      </c>
      <c r="F194" s="149" t="s">
        <v>243</v>
      </c>
      <c r="H194" s="148" t="s">
        <v>19</v>
      </c>
      <c r="I194" s="150"/>
      <c r="L194" s="147"/>
      <c r="M194" s="151"/>
      <c r="T194" s="152"/>
      <c r="AT194" s="148" t="s">
        <v>140</v>
      </c>
      <c r="AU194" s="148" t="s">
        <v>87</v>
      </c>
      <c r="AV194" s="12" t="s">
        <v>85</v>
      </c>
      <c r="AW194" s="12" t="s">
        <v>36</v>
      </c>
      <c r="AX194" s="12" t="s">
        <v>77</v>
      </c>
      <c r="AY194" s="148" t="s">
        <v>127</v>
      </c>
    </row>
    <row r="195" spans="2:65" s="13" customFormat="1" ht="10.199999999999999">
      <c r="B195" s="153"/>
      <c r="D195" s="141" t="s">
        <v>140</v>
      </c>
      <c r="E195" s="154" t="s">
        <v>19</v>
      </c>
      <c r="F195" s="155" t="s">
        <v>244</v>
      </c>
      <c r="H195" s="156">
        <v>52.972999999999999</v>
      </c>
      <c r="I195" s="157"/>
      <c r="L195" s="153"/>
      <c r="M195" s="158"/>
      <c r="T195" s="159"/>
      <c r="AT195" s="154" t="s">
        <v>140</v>
      </c>
      <c r="AU195" s="154" t="s">
        <v>87</v>
      </c>
      <c r="AV195" s="13" t="s">
        <v>87</v>
      </c>
      <c r="AW195" s="13" t="s">
        <v>36</v>
      </c>
      <c r="AX195" s="13" t="s">
        <v>85</v>
      </c>
      <c r="AY195" s="154" t="s">
        <v>127</v>
      </c>
    </row>
    <row r="196" spans="2:65" s="1" customFormat="1" ht="33" customHeight="1">
      <c r="B196" s="33"/>
      <c r="C196" s="128" t="s">
        <v>291</v>
      </c>
      <c r="D196" s="128" t="s">
        <v>129</v>
      </c>
      <c r="E196" s="129" t="s">
        <v>292</v>
      </c>
      <c r="F196" s="130" t="s">
        <v>293</v>
      </c>
      <c r="G196" s="131" t="s">
        <v>132</v>
      </c>
      <c r="H196" s="132">
        <v>775.65</v>
      </c>
      <c r="I196" s="133"/>
      <c r="J196" s="134">
        <f>ROUND(I196*H196,2)</f>
        <v>0</v>
      </c>
      <c r="K196" s="130" t="s">
        <v>133</v>
      </c>
      <c r="L196" s="33"/>
      <c r="M196" s="135" t="s">
        <v>19</v>
      </c>
      <c r="N196" s="136" t="s">
        <v>48</v>
      </c>
      <c r="P196" s="137">
        <f>O196*H196</f>
        <v>0</v>
      </c>
      <c r="Q196" s="137">
        <v>0.18462999999999999</v>
      </c>
      <c r="R196" s="137">
        <f>Q196*H196</f>
        <v>143.2082595</v>
      </c>
      <c r="S196" s="137">
        <v>0</v>
      </c>
      <c r="T196" s="138">
        <f>S196*H196</f>
        <v>0</v>
      </c>
      <c r="AR196" s="139" t="s">
        <v>134</v>
      </c>
      <c r="AT196" s="139" t="s">
        <v>129</v>
      </c>
      <c r="AU196" s="139" t="s">
        <v>87</v>
      </c>
      <c r="AY196" s="18" t="s">
        <v>127</v>
      </c>
      <c r="BE196" s="140">
        <f>IF(N196="základní",J196,0)</f>
        <v>0</v>
      </c>
      <c r="BF196" s="140">
        <f>IF(N196="snížená",J196,0)</f>
        <v>0</v>
      </c>
      <c r="BG196" s="140">
        <f>IF(N196="zákl. přenesená",J196,0)</f>
        <v>0</v>
      </c>
      <c r="BH196" s="140">
        <f>IF(N196="sníž. přenesená",J196,0)</f>
        <v>0</v>
      </c>
      <c r="BI196" s="140">
        <f>IF(N196="nulová",J196,0)</f>
        <v>0</v>
      </c>
      <c r="BJ196" s="18" t="s">
        <v>85</v>
      </c>
      <c r="BK196" s="140">
        <f>ROUND(I196*H196,2)</f>
        <v>0</v>
      </c>
      <c r="BL196" s="18" t="s">
        <v>134</v>
      </c>
      <c r="BM196" s="139" t="s">
        <v>294</v>
      </c>
    </row>
    <row r="197" spans="2:65" s="1" customFormat="1" ht="28.8">
      <c r="B197" s="33"/>
      <c r="D197" s="141" t="s">
        <v>136</v>
      </c>
      <c r="F197" s="142" t="s">
        <v>295</v>
      </c>
      <c r="I197" s="143"/>
      <c r="L197" s="33"/>
      <c r="M197" s="144"/>
      <c r="T197" s="54"/>
      <c r="AT197" s="18" t="s">
        <v>136</v>
      </c>
      <c r="AU197" s="18" t="s">
        <v>87</v>
      </c>
    </row>
    <row r="198" spans="2:65" s="1" customFormat="1" ht="10.199999999999999">
      <c r="B198" s="33"/>
      <c r="D198" s="145" t="s">
        <v>138</v>
      </c>
      <c r="F198" s="146" t="s">
        <v>296</v>
      </c>
      <c r="I198" s="143"/>
      <c r="L198" s="33"/>
      <c r="M198" s="144"/>
      <c r="T198" s="54"/>
      <c r="AT198" s="18" t="s">
        <v>138</v>
      </c>
      <c r="AU198" s="18" t="s">
        <v>87</v>
      </c>
    </row>
    <row r="199" spans="2:65" s="1" customFormat="1" ht="24.15" customHeight="1">
      <c r="B199" s="33"/>
      <c r="C199" s="128" t="s">
        <v>297</v>
      </c>
      <c r="D199" s="128" t="s">
        <v>129</v>
      </c>
      <c r="E199" s="129" t="s">
        <v>298</v>
      </c>
      <c r="F199" s="130" t="s">
        <v>299</v>
      </c>
      <c r="G199" s="131" t="s">
        <v>132</v>
      </c>
      <c r="H199" s="132">
        <v>775.65</v>
      </c>
      <c r="I199" s="133"/>
      <c r="J199" s="134">
        <f>ROUND(I199*H199,2)</f>
        <v>0</v>
      </c>
      <c r="K199" s="130" t="s">
        <v>133</v>
      </c>
      <c r="L199" s="33"/>
      <c r="M199" s="135" t="s">
        <v>19</v>
      </c>
      <c r="N199" s="136" t="s">
        <v>48</v>
      </c>
      <c r="P199" s="137">
        <f>O199*H199</f>
        <v>0</v>
      </c>
      <c r="Q199" s="137">
        <v>7.5300000000000002E-3</v>
      </c>
      <c r="R199" s="137">
        <f>Q199*H199</f>
        <v>5.8406444999999998</v>
      </c>
      <c r="S199" s="137">
        <v>0</v>
      </c>
      <c r="T199" s="138">
        <f>S199*H199</f>
        <v>0</v>
      </c>
      <c r="AR199" s="139" t="s">
        <v>134</v>
      </c>
      <c r="AT199" s="139" t="s">
        <v>129</v>
      </c>
      <c r="AU199" s="139" t="s">
        <v>87</v>
      </c>
      <c r="AY199" s="18" t="s">
        <v>127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8" t="s">
        <v>85</v>
      </c>
      <c r="BK199" s="140">
        <f>ROUND(I199*H199,2)</f>
        <v>0</v>
      </c>
      <c r="BL199" s="18" t="s">
        <v>134</v>
      </c>
      <c r="BM199" s="139" t="s">
        <v>300</v>
      </c>
    </row>
    <row r="200" spans="2:65" s="1" customFormat="1" ht="19.2">
      <c r="B200" s="33"/>
      <c r="D200" s="141" t="s">
        <v>136</v>
      </c>
      <c r="F200" s="142" t="s">
        <v>301</v>
      </c>
      <c r="I200" s="143"/>
      <c r="L200" s="33"/>
      <c r="M200" s="144"/>
      <c r="T200" s="54"/>
      <c r="AT200" s="18" t="s">
        <v>136</v>
      </c>
      <c r="AU200" s="18" t="s">
        <v>87</v>
      </c>
    </row>
    <row r="201" spans="2:65" s="1" customFormat="1" ht="10.199999999999999">
      <c r="B201" s="33"/>
      <c r="D201" s="145" t="s">
        <v>138</v>
      </c>
      <c r="F201" s="146" t="s">
        <v>302</v>
      </c>
      <c r="I201" s="143"/>
      <c r="L201" s="33"/>
      <c r="M201" s="144"/>
      <c r="T201" s="54"/>
      <c r="AT201" s="18" t="s">
        <v>138</v>
      </c>
      <c r="AU201" s="18" t="s">
        <v>87</v>
      </c>
    </row>
    <row r="202" spans="2:65" s="1" customFormat="1" ht="24.15" customHeight="1">
      <c r="B202" s="33"/>
      <c r="C202" s="128" t="s">
        <v>303</v>
      </c>
      <c r="D202" s="128" t="s">
        <v>129</v>
      </c>
      <c r="E202" s="129" t="s">
        <v>304</v>
      </c>
      <c r="F202" s="130" t="s">
        <v>305</v>
      </c>
      <c r="G202" s="131" t="s">
        <v>132</v>
      </c>
      <c r="H202" s="132">
        <v>775.65</v>
      </c>
      <c r="I202" s="133"/>
      <c r="J202" s="134">
        <f>ROUND(I202*H202,2)</f>
        <v>0</v>
      </c>
      <c r="K202" s="130" t="s">
        <v>133</v>
      </c>
      <c r="L202" s="33"/>
      <c r="M202" s="135" t="s">
        <v>19</v>
      </c>
      <c r="N202" s="136" t="s">
        <v>48</v>
      </c>
      <c r="P202" s="137">
        <f>O202*H202</f>
        <v>0</v>
      </c>
      <c r="Q202" s="137">
        <v>8.0999999999999996E-4</v>
      </c>
      <c r="R202" s="137">
        <f>Q202*H202</f>
        <v>0.6282764999999999</v>
      </c>
      <c r="S202" s="137">
        <v>0</v>
      </c>
      <c r="T202" s="138">
        <f>S202*H202</f>
        <v>0</v>
      </c>
      <c r="AR202" s="139" t="s">
        <v>134</v>
      </c>
      <c r="AT202" s="139" t="s">
        <v>129</v>
      </c>
      <c r="AU202" s="139" t="s">
        <v>87</v>
      </c>
      <c r="AY202" s="18" t="s">
        <v>127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8" t="s">
        <v>85</v>
      </c>
      <c r="BK202" s="140">
        <f>ROUND(I202*H202,2)</f>
        <v>0</v>
      </c>
      <c r="BL202" s="18" t="s">
        <v>134</v>
      </c>
      <c r="BM202" s="139" t="s">
        <v>306</v>
      </c>
    </row>
    <row r="203" spans="2:65" s="1" customFormat="1" ht="19.2">
      <c r="B203" s="33"/>
      <c r="D203" s="141" t="s">
        <v>136</v>
      </c>
      <c r="F203" s="142" t="s">
        <v>307</v>
      </c>
      <c r="I203" s="143"/>
      <c r="L203" s="33"/>
      <c r="M203" s="144"/>
      <c r="T203" s="54"/>
      <c r="AT203" s="18" t="s">
        <v>136</v>
      </c>
      <c r="AU203" s="18" t="s">
        <v>87</v>
      </c>
    </row>
    <row r="204" spans="2:65" s="1" customFormat="1" ht="10.199999999999999">
      <c r="B204" s="33"/>
      <c r="D204" s="145" t="s">
        <v>138</v>
      </c>
      <c r="F204" s="146" t="s">
        <v>308</v>
      </c>
      <c r="I204" s="143"/>
      <c r="L204" s="33"/>
      <c r="M204" s="144"/>
      <c r="T204" s="54"/>
      <c r="AT204" s="18" t="s">
        <v>138</v>
      </c>
      <c r="AU204" s="18" t="s">
        <v>87</v>
      </c>
    </row>
    <row r="205" spans="2:65" s="1" customFormat="1" ht="33" customHeight="1">
      <c r="B205" s="33"/>
      <c r="C205" s="128" t="s">
        <v>309</v>
      </c>
      <c r="D205" s="128" t="s">
        <v>129</v>
      </c>
      <c r="E205" s="129" t="s">
        <v>310</v>
      </c>
      <c r="F205" s="130" t="s">
        <v>311</v>
      </c>
      <c r="G205" s="131" t="s">
        <v>132</v>
      </c>
      <c r="H205" s="132">
        <v>775.65</v>
      </c>
      <c r="I205" s="133"/>
      <c r="J205" s="134">
        <f>ROUND(I205*H205,2)</f>
        <v>0</v>
      </c>
      <c r="K205" s="130" t="s">
        <v>133</v>
      </c>
      <c r="L205" s="33"/>
      <c r="M205" s="135" t="s">
        <v>19</v>
      </c>
      <c r="N205" s="136" t="s">
        <v>48</v>
      </c>
      <c r="P205" s="137">
        <f>O205*H205</f>
        <v>0</v>
      </c>
      <c r="Q205" s="137">
        <v>0.10373</v>
      </c>
      <c r="R205" s="137">
        <f>Q205*H205</f>
        <v>80.458174499999998</v>
      </c>
      <c r="S205" s="137">
        <v>0</v>
      </c>
      <c r="T205" s="138">
        <f>S205*H205</f>
        <v>0</v>
      </c>
      <c r="AR205" s="139" t="s">
        <v>134</v>
      </c>
      <c r="AT205" s="139" t="s">
        <v>129</v>
      </c>
      <c r="AU205" s="139" t="s">
        <v>87</v>
      </c>
      <c r="AY205" s="18" t="s">
        <v>127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85</v>
      </c>
      <c r="BK205" s="140">
        <f>ROUND(I205*H205,2)</f>
        <v>0</v>
      </c>
      <c r="BL205" s="18" t="s">
        <v>134</v>
      </c>
      <c r="BM205" s="139" t="s">
        <v>312</v>
      </c>
    </row>
    <row r="206" spans="2:65" s="1" customFormat="1" ht="28.8">
      <c r="B206" s="33"/>
      <c r="D206" s="141" t="s">
        <v>136</v>
      </c>
      <c r="F206" s="142" t="s">
        <v>313</v>
      </c>
      <c r="I206" s="143"/>
      <c r="L206" s="33"/>
      <c r="M206" s="144"/>
      <c r="T206" s="54"/>
      <c r="AT206" s="18" t="s">
        <v>136</v>
      </c>
      <c r="AU206" s="18" t="s">
        <v>87</v>
      </c>
    </row>
    <row r="207" spans="2:65" s="1" customFormat="1" ht="10.199999999999999">
      <c r="B207" s="33"/>
      <c r="D207" s="145" t="s">
        <v>138</v>
      </c>
      <c r="F207" s="146" t="s">
        <v>314</v>
      </c>
      <c r="I207" s="143"/>
      <c r="L207" s="33"/>
      <c r="M207" s="144"/>
      <c r="T207" s="54"/>
      <c r="AT207" s="18" t="s">
        <v>138</v>
      </c>
      <c r="AU207" s="18" t="s">
        <v>87</v>
      </c>
    </row>
    <row r="208" spans="2:65" s="12" customFormat="1" ht="10.199999999999999">
      <c r="B208" s="147"/>
      <c r="D208" s="141" t="s">
        <v>140</v>
      </c>
      <c r="E208" s="148" t="s">
        <v>19</v>
      </c>
      <c r="F208" s="149" t="s">
        <v>241</v>
      </c>
      <c r="H208" s="148" t="s">
        <v>19</v>
      </c>
      <c r="I208" s="150"/>
      <c r="L208" s="147"/>
      <c r="M208" s="151"/>
      <c r="T208" s="152"/>
      <c r="AT208" s="148" t="s">
        <v>140</v>
      </c>
      <c r="AU208" s="148" t="s">
        <v>87</v>
      </c>
      <c r="AV208" s="12" t="s">
        <v>85</v>
      </c>
      <c r="AW208" s="12" t="s">
        <v>36</v>
      </c>
      <c r="AX208" s="12" t="s">
        <v>77</v>
      </c>
      <c r="AY208" s="148" t="s">
        <v>127</v>
      </c>
    </row>
    <row r="209" spans="2:65" s="13" customFormat="1" ht="10.199999999999999">
      <c r="B209" s="153"/>
      <c r="D209" s="141" t="s">
        <v>140</v>
      </c>
      <c r="E209" s="154" t="s">
        <v>19</v>
      </c>
      <c r="F209" s="155" t="s">
        <v>285</v>
      </c>
      <c r="H209" s="156">
        <v>775.65</v>
      </c>
      <c r="I209" s="157"/>
      <c r="L209" s="153"/>
      <c r="M209" s="158"/>
      <c r="T209" s="159"/>
      <c r="AT209" s="154" t="s">
        <v>140</v>
      </c>
      <c r="AU209" s="154" t="s">
        <v>87</v>
      </c>
      <c r="AV209" s="13" t="s">
        <v>87</v>
      </c>
      <c r="AW209" s="13" t="s">
        <v>36</v>
      </c>
      <c r="AX209" s="13" t="s">
        <v>85</v>
      </c>
      <c r="AY209" s="154" t="s">
        <v>127</v>
      </c>
    </row>
    <row r="210" spans="2:65" s="1" customFormat="1" ht="24.15" customHeight="1">
      <c r="B210" s="33"/>
      <c r="C210" s="128" t="s">
        <v>315</v>
      </c>
      <c r="D210" s="128" t="s">
        <v>129</v>
      </c>
      <c r="E210" s="129" t="s">
        <v>316</v>
      </c>
      <c r="F210" s="130" t="s">
        <v>317</v>
      </c>
      <c r="G210" s="131" t="s">
        <v>132</v>
      </c>
      <c r="H210" s="132">
        <v>3.3</v>
      </c>
      <c r="I210" s="133"/>
      <c r="J210" s="134">
        <f>ROUND(I210*H210,2)</f>
        <v>0</v>
      </c>
      <c r="K210" s="130" t="s">
        <v>133</v>
      </c>
      <c r="L210" s="33"/>
      <c r="M210" s="135" t="s">
        <v>19</v>
      </c>
      <c r="N210" s="136" t="s">
        <v>48</v>
      </c>
      <c r="P210" s="137">
        <f>O210*H210</f>
        <v>0</v>
      </c>
      <c r="Q210" s="137">
        <v>8.9219999999999994E-2</v>
      </c>
      <c r="R210" s="137">
        <f>Q210*H210</f>
        <v>0.29442599999999997</v>
      </c>
      <c r="S210" s="137">
        <v>0</v>
      </c>
      <c r="T210" s="138">
        <f>S210*H210</f>
        <v>0</v>
      </c>
      <c r="AR210" s="139" t="s">
        <v>134</v>
      </c>
      <c r="AT210" s="139" t="s">
        <v>129</v>
      </c>
      <c r="AU210" s="139" t="s">
        <v>87</v>
      </c>
      <c r="AY210" s="18" t="s">
        <v>127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8" t="s">
        <v>85</v>
      </c>
      <c r="BK210" s="140">
        <f>ROUND(I210*H210,2)</f>
        <v>0</v>
      </c>
      <c r="BL210" s="18" t="s">
        <v>134</v>
      </c>
      <c r="BM210" s="139" t="s">
        <v>318</v>
      </c>
    </row>
    <row r="211" spans="2:65" s="1" customFormat="1" ht="48">
      <c r="B211" s="33"/>
      <c r="D211" s="141" t="s">
        <v>136</v>
      </c>
      <c r="F211" s="142" t="s">
        <v>319</v>
      </c>
      <c r="I211" s="143"/>
      <c r="L211" s="33"/>
      <c r="M211" s="144"/>
      <c r="T211" s="54"/>
      <c r="AT211" s="18" t="s">
        <v>136</v>
      </c>
      <c r="AU211" s="18" t="s">
        <v>87</v>
      </c>
    </row>
    <row r="212" spans="2:65" s="1" customFormat="1" ht="10.199999999999999">
      <c r="B212" s="33"/>
      <c r="D212" s="145" t="s">
        <v>138</v>
      </c>
      <c r="F212" s="146" t="s">
        <v>320</v>
      </c>
      <c r="I212" s="143"/>
      <c r="L212" s="33"/>
      <c r="M212" s="144"/>
      <c r="T212" s="54"/>
      <c r="AT212" s="18" t="s">
        <v>138</v>
      </c>
      <c r="AU212" s="18" t="s">
        <v>87</v>
      </c>
    </row>
    <row r="213" spans="2:65" s="12" customFormat="1" ht="10.199999999999999">
      <c r="B213" s="147"/>
      <c r="D213" s="141" t="s">
        <v>140</v>
      </c>
      <c r="E213" s="148" t="s">
        <v>19</v>
      </c>
      <c r="F213" s="149" t="s">
        <v>239</v>
      </c>
      <c r="H213" s="148" t="s">
        <v>19</v>
      </c>
      <c r="I213" s="150"/>
      <c r="L213" s="147"/>
      <c r="M213" s="151"/>
      <c r="T213" s="152"/>
      <c r="AT213" s="148" t="s">
        <v>140</v>
      </c>
      <c r="AU213" s="148" t="s">
        <v>87</v>
      </c>
      <c r="AV213" s="12" t="s">
        <v>85</v>
      </c>
      <c r="AW213" s="12" t="s">
        <v>36</v>
      </c>
      <c r="AX213" s="12" t="s">
        <v>77</v>
      </c>
      <c r="AY213" s="148" t="s">
        <v>127</v>
      </c>
    </row>
    <row r="214" spans="2:65" s="13" customFormat="1" ht="10.199999999999999">
      <c r="B214" s="153"/>
      <c r="D214" s="141" t="s">
        <v>140</v>
      </c>
      <c r="E214" s="154" t="s">
        <v>19</v>
      </c>
      <c r="F214" s="155" t="s">
        <v>240</v>
      </c>
      <c r="H214" s="156">
        <v>3.3</v>
      </c>
      <c r="I214" s="157"/>
      <c r="L214" s="153"/>
      <c r="M214" s="158"/>
      <c r="T214" s="159"/>
      <c r="AT214" s="154" t="s">
        <v>140</v>
      </c>
      <c r="AU214" s="154" t="s">
        <v>87</v>
      </c>
      <c r="AV214" s="13" t="s">
        <v>87</v>
      </c>
      <c r="AW214" s="13" t="s">
        <v>36</v>
      </c>
      <c r="AX214" s="13" t="s">
        <v>85</v>
      </c>
      <c r="AY214" s="154" t="s">
        <v>127</v>
      </c>
    </row>
    <row r="215" spans="2:65" s="1" customFormat="1" ht="21.75" customHeight="1">
      <c r="B215" s="33"/>
      <c r="C215" s="167" t="s">
        <v>321</v>
      </c>
      <c r="D215" s="167" t="s">
        <v>260</v>
      </c>
      <c r="E215" s="168" t="s">
        <v>322</v>
      </c>
      <c r="F215" s="169" t="s">
        <v>323</v>
      </c>
      <c r="G215" s="170" t="s">
        <v>132</v>
      </c>
      <c r="H215" s="171">
        <v>3.4649999999999999</v>
      </c>
      <c r="I215" s="172"/>
      <c r="J215" s="173">
        <f>ROUND(I215*H215,2)</f>
        <v>0</v>
      </c>
      <c r="K215" s="169" t="s">
        <v>133</v>
      </c>
      <c r="L215" s="174"/>
      <c r="M215" s="175" t="s">
        <v>19</v>
      </c>
      <c r="N215" s="176" t="s">
        <v>48</v>
      </c>
      <c r="P215" s="137">
        <f>O215*H215</f>
        <v>0</v>
      </c>
      <c r="Q215" s="137">
        <v>0.13100000000000001</v>
      </c>
      <c r="R215" s="137">
        <f>Q215*H215</f>
        <v>0.45391500000000001</v>
      </c>
      <c r="S215" s="137">
        <v>0</v>
      </c>
      <c r="T215" s="138">
        <f>S215*H215</f>
        <v>0</v>
      </c>
      <c r="AR215" s="139" t="s">
        <v>191</v>
      </c>
      <c r="AT215" s="139" t="s">
        <v>260</v>
      </c>
      <c r="AU215" s="139" t="s">
        <v>87</v>
      </c>
      <c r="AY215" s="18" t="s">
        <v>127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85</v>
      </c>
      <c r="BK215" s="140">
        <f>ROUND(I215*H215,2)</f>
        <v>0</v>
      </c>
      <c r="BL215" s="18" t="s">
        <v>134</v>
      </c>
      <c r="BM215" s="139" t="s">
        <v>324</v>
      </c>
    </row>
    <row r="216" spans="2:65" s="1" customFormat="1" ht="10.199999999999999">
      <c r="B216" s="33"/>
      <c r="D216" s="141" t="s">
        <v>136</v>
      </c>
      <c r="F216" s="142" t="s">
        <v>323</v>
      </c>
      <c r="I216" s="143"/>
      <c r="L216" s="33"/>
      <c r="M216" s="144"/>
      <c r="T216" s="54"/>
      <c r="AT216" s="18" t="s">
        <v>136</v>
      </c>
      <c r="AU216" s="18" t="s">
        <v>87</v>
      </c>
    </row>
    <row r="217" spans="2:65" s="13" customFormat="1" ht="10.199999999999999">
      <c r="B217" s="153"/>
      <c r="D217" s="141" t="s">
        <v>140</v>
      </c>
      <c r="F217" s="155" t="s">
        <v>325</v>
      </c>
      <c r="H217" s="156">
        <v>3.4649999999999999</v>
      </c>
      <c r="I217" s="157"/>
      <c r="L217" s="153"/>
      <c r="M217" s="158"/>
      <c r="T217" s="159"/>
      <c r="AT217" s="154" t="s">
        <v>140</v>
      </c>
      <c r="AU217" s="154" t="s">
        <v>87</v>
      </c>
      <c r="AV217" s="13" t="s">
        <v>87</v>
      </c>
      <c r="AW217" s="13" t="s">
        <v>4</v>
      </c>
      <c r="AX217" s="13" t="s">
        <v>85</v>
      </c>
      <c r="AY217" s="154" t="s">
        <v>127</v>
      </c>
    </row>
    <row r="218" spans="2:65" s="1" customFormat="1" ht="33" customHeight="1">
      <c r="B218" s="33"/>
      <c r="C218" s="128" t="s">
        <v>326</v>
      </c>
      <c r="D218" s="128" t="s">
        <v>129</v>
      </c>
      <c r="E218" s="129" t="s">
        <v>327</v>
      </c>
      <c r="F218" s="130" t="s">
        <v>328</v>
      </c>
      <c r="G218" s="131" t="s">
        <v>132</v>
      </c>
      <c r="H218" s="132">
        <v>50.45</v>
      </c>
      <c r="I218" s="133"/>
      <c r="J218" s="134">
        <f>ROUND(I218*H218,2)</f>
        <v>0</v>
      </c>
      <c r="K218" s="130" t="s">
        <v>133</v>
      </c>
      <c r="L218" s="33"/>
      <c r="M218" s="135" t="s">
        <v>19</v>
      </c>
      <c r="N218" s="136" t="s">
        <v>48</v>
      </c>
      <c r="P218" s="137">
        <f>O218*H218</f>
        <v>0</v>
      </c>
      <c r="Q218" s="137">
        <v>0.11162</v>
      </c>
      <c r="R218" s="137">
        <f>Q218*H218</f>
        <v>5.6312290000000003</v>
      </c>
      <c r="S218" s="137">
        <v>0</v>
      </c>
      <c r="T218" s="138">
        <f>S218*H218</f>
        <v>0</v>
      </c>
      <c r="AR218" s="139" t="s">
        <v>134</v>
      </c>
      <c r="AT218" s="139" t="s">
        <v>129</v>
      </c>
      <c r="AU218" s="139" t="s">
        <v>87</v>
      </c>
      <c r="AY218" s="18" t="s">
        <v>127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8" t="s">
        <v>85</v>
      </c>
      <c r="BK218" s="140">
        <f>ROUND(I218*H218,2)</f>
        <v>0</v>
      </c>
      <c r="BL218" s="18" t="s">
        <v>134</v>
      </c>
      <c r="BM218" s="139" t="s">
        <v>329</v>
      </c>
    </row>
    <row r="219" spans="2:65" s="1" customFormat="1" ht="48">
      <c r="B219" s="33"/>
      <c r="D219" s="141" t="s">
        <v>136</v>
      </c>
      <c r="F219" s="142" t="s">
        <v>330</v>
      </c>
      <c r="I219" s="143"/>
      <c r="L219" s="33"/>
      <c r="M219" s="144"/>
      <c r="T219" s="54"/>
      <c r="AT219" s="18" t="s">
        <v>136</v>
      </c>
      <c r="AU219" s="18" t="s">
        <v>87</v>
      </c>
    </row>
    <row r="220" spans="2:65" s="1" customFormat="1" ht="10.199999999999999">
      <c r="B220" s="33"/>
      <c r="D220" s="145" t="s">
        <v>138</v>
      </c>
      <c r="F220" s="146" t="s">
        <v>331</v>
      </c>
      <c r="I220" s="143"/>
      <c r="L220" s="33"/>
      <c r="M220" s="144"/>
      <c r="T220" s="54"/>
      <c r="AT220" s="18" t="s">
        <v>138</v>
      </c>
      <c r="AU220" s="18" t="s">
        <v>87</v>
      </c>
    </row>
    <row r="221" spans="2:65" s="12" customFormat="1" ht="10.199999999999999">
      <c r="B221" s="147"/>
      <c r="D221" s="141" t="s">
        <v>140</v>
      </c>
      <c r="E221" s="148" t="s">
        <v>19</v>
      </c>
      <c r="F221" s="149" t="s">
        <v>243</v>
      </c>
      <c r="H221" s="148" t="s">
        <v>19</v>
      </c>
      <c r="I221" s="150"/>
      <c r="L221" s="147"/>
      <c r="M221" s="151"/>
      <c r="T221" s="152"/>
      <c r="AT221" s="148" t="s">
        <v>140</v>
      </c>
      <c r="AU221" s="148" t="s">
        <v>87</v>
      </c>
      <c r="AV221" s="12" t="s">
        <v>85</v>
      </c>
      <c r="AW221" s="12" t="s">
        <v>36</v>
      </c>
      <c r="AX221" s="12" t="s">
        <v>77</v>
      </c>
      <c r="AY221" s="148" t="s">
        <v>127</v>
      </c>
    </row>
    <row r="222" spans="2:65" s="13" customFormat="1" ht="10.199999999999999">
      <c r="B222" s="153"/>
      <c r="D222" s="141" t="s">
        <v>140</v>
      </c>
      <c r="E222" s="154" t="s">
        <v>19</v>
      </c>
      <c r="F222" s="155" t="s">
        <v>332</v>
      </c>
      <c r="H222" s="156">
        <v>50.45</v>
      </c>
      <c r="I222" s="157"/>
      <c r="L222" s="153"/>
      <c r="M222" s="158"/>
      <c r="T222" s="159"/>
      <c r="AT222" s="154" t="s">
        <v>140</v>
      </c>
      <c r="AU222" s="154" t="s">
        <v>87</v>
      </c>
      <c r="AV222" s="13" t="s">
        <v>87</v>
      </c>
      <c r="AW222" s="13" t="s">
        <v>36</v>
      </c>
      <c r="AX222" s="13" t="s">
        <v>85</v>
      </c>
      <c r="AY222" s="154" t="s">
        <v>127</v>
      </c>
    </row>
    <row r="223" spans="2:65" s="1" customFormat="1" ht="21.75" customHeight="1">
      <c r="B223" s="33"/>
      <c r="C223" s="167" t="s">
        <v>333</v>
      </c>
      <c r="D223" s="167" t="s">
        <v>260</v>
      </c>
      <c r="E223" s="168" t="s">
        <v>334</v>
      </c>
      <c r="F223" s="169" t="s">
        <v>335</v>
      </c>
      <c r="G223" s="170" t="s">
        <v>132</v>
      </c>
      <c r="H223" s="171">
        <v>52.972999999999999</v>
      </c>
      <c r="I223" s="172"/>
      <c r="J223" s="173">
        <f>ROUND(I223*H223,2)</f>
        <v>0</v>
      </c>
      <c r="K223" s="169" t="s">
        <v>133</v>
      </c>
      <c r="L223" s="174"/>
      <c r="M223" s="175" t="s">
        <v>19</v>
      </c>
      <c r="N223" s="176" t="s">
        <v>48</v>
      </c>
      <c r="P223" s="137">
        <f>O223*H223</f>
        <v>0</v>
      </c>
      <c r="Q223" s="137">
        <v>0.17599999999999999</v>
      </c>
      <c r="R223" s="137">
        <f>Q223*H223</f>
        <v>9.3232479999999995</v>
      </c>
      <c r="S223" s="137">
        <v>0</v>
      </c>
      <c r="T223" s="138">
        <f>S223*H223</f>
        <v>0</v>
      </c>
      <c r="AR223" s="139" t="s">
        <v>191</v>
      </c>
      <c r="AT223" s="139" t="s">
        <v>260</v>
      </c>
      <c r="AU223" s="139" t="s">
        <v>87</v>
      </c>
      <c r="AY223" s="18" t="s">
        <v>127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85</v>
      </c>
      <c r="BK223" s="140">
        <f>ROUND(I223*H223,2)</f>
        <v>0</v>
      </c>
      <c r="BL223" s="18" t="s">
        <v>134</v>
      </c>
      <c r="BM223" s="139" t="s">
        <v>336</v>
      </c>
    </row>
    <row r="224" spans="2:65" s="1" customFormat="1" ht="10.199999999999999">
      <c r="B224" s="33"/>
      <c r="D224" s="141" t="s">
        <v>136</v>
      </c>
      <c r="F224" s="142" t="s">
        <v>335</v>
      </c>
      <c r="I224" s="143"/>
      <c r="L224" s="33"/>
      <c r="M224" s="144"/>
      <c r="T224" s="54"/>
      <c r="AT224" s="18" t="s">
        <v>136</v>
      </c>
      <c r="AU224" s="18" t="s">
        <v>87</v>
      </c>
    </row>
    <row r="225" spans="2:65" s="13" customFormat="1" ht="10.199999999999999">
      <c r="B225" s="153"/>
      <c r="D225" s="141" t="s">
        <v>140</v>
      </c>
      <c r="F225" s="155" t="s">
        <v>337</v>
      </c>
      <c r="H225" s="156">
        <v>52.972999999999999</v>
      </c>
      <c r="I225" s="157"/>
      <c r="L225" s="153"/>
      <c r="M225" s="158"/>
      <c r="T225" s="159"/>
      <c r="AT225" s="154" t="s">
        <v>140</v>
      </c>
      <c r="AU225" s="154" t="s">
        <v>87</v>
      </c>
      <c r="AV225" s="13" t="s">
        <v>87</v>
      </c>
      <c r="AW225" s="13" t="s">
        <v>4</v>
      </c>
      <c r="AX225" s="13" t="s">
        <v>85</v>
      </c>
      <c r="AY225" s="154" t="s">
        <v>127</v>
      </c>
    </row>
    <row r="226" spans="2:65" s="11" customFormat="1" ht="22.8" customHeight="1">
      <c r="B226" s="116"/>
      <c r="D226" s="117" t="s">
        <v>76</v>
      </c>
      <c r="E226" s="126" t="s">
        <v>198</v>
      </c>
      <c r="F226" s="126" t="s">
        <v>338</v>
      </c>
      <c r="I226" s="119"/>
      <c r="J226" s="127">
        <f>BK226</f>
        <v>0</v>
      </c>
      <c r="L226" s="116"/>
      <c r="M226" s="121"/>
      <c r="P226" s="122">
        <f>SUM(P227:P271)</f>
        <v>0</v>
      </c>
      <c r="R226" s="122">
        <f>SUM(R227:R271)</f>
        <v>178.35735223240002</v>
      </c>
      <c r="T226" s="123">
        <f>SUM(T227:T271)</f>
        <v>0</v>
      </c>
      <c r="AR226" s="117" t="s">
        <v>85</v>
      </c>
      <c r="AT226" s="124" t="s">
        <v>76</v>
      </c>
      <c r="AU226" s="124" t="s">
        <v>85</v>
      </c>
      <c r="AY226" s="117" t="s">
        <v>127</v>
      </c>
      <c r="BK226" s="125">
        <f>SUM(BK227:BK271)</f>
        <v>0</v>
      </c>
    </row>
    <row r="227" spans="2:65" s="1" customFormat="1" ht="24.15" customHeight="1">
      <c r="B227" s="33"/>
      <c r="C227" s="128" t="s">
        <v>339</v>
      </c>
      <c r="D227" s="128" t="s">
        <v>129</v>
      </c>
      <c r="E227" s="129" t="s">
        <v>340</v>
      </c>
      <c r="F227" s="130" t="s">
        <v>341</v>
      </c>
      <c r="G227" s="131" t="s">
        <v>268</v>
      </c>
      <c r="H227" s="132">
        <v>16</v>
      </c>
      <c r="I227" s="133"/>
      <c r="J227" s="134">
        <f>ROUND(I227*H227,2)</f>
        <v>0</v>
      </c>
      <c r="K227" s="130" t="s">
        <v>133</v>
      </c>
      <c r="L227" s="33"/>
      <c r="M227" s="135" t="s">
        <v>19</v>
      </c>
      <c r="N227" s="136" t="s">
        <v>48</v>
      </c>
      <c r="P227" s="137">
        <f>O227*H227</f>
        <v>0</v>
      </c>
      <c r="Q227" s="137">
        <v>0.20218871999999999</v>
      </c>
      <c r="R227" s="137">
        <f>Q227*H227</f>
        <v>3.2350195199999998</v>
      </c>
      <c r="S227" s="137">
        <v>0</v>
      </c>
      <c r="T227" s="138">
        <f>S227*H227</f>
        <v>0</v>
      </c>
      <c r="AR227" s="139" t="s">
        <v>134</v>
      </c>
      <c r="AT227" s="139" t="s">
        <v>129</v>
      </c>
      <c r="AU227" s="139" t="s">
        <v>87</v>
      </c>
      <c r="AY227" s="18" t="s">
        <v>127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85</v>
      </c>
      <c r="BK227" s="140">
        <f>ROUND(I227*H227,2)</f>
        <v>0</v>
      </c>
      <c r="BL227" s="18" t="s">
        <v>134</v>
      </c>
      <c r="BM227" s="139" t="s">
        <v>342</v>
      </c>
    </row>
    <row r="228" spans="2:65" s="1" customFormat="1" ht="28.8">
      <c r="B228" s="33"/>
      <c r="D228" s="141" t="s">
        <v>136</v>
      </c>
      <c r="F228" s="142" t="s">
        <v>343</v>
      </c>
      <c r="I228" s="143"/>
      <c r="L228" s="33"/>
      <c r="M228" s="144"/>
      <c r="T228" s="54"/>
      <c r="AT228" s="18" t="s">
        <v>136</v>
      </c>
      <c r="AU228" s="18" t="s">
        <v>87</v>
      </c>
    </row>
    <row r="229" spans="2:65" s="1" customFormat="1" ht="10.199999999999999">
      <c r="B229" s="33"/>
      <c r="D229" s="145" t="s">
        <v>138</v>
      </c>
      <c r="F229" s="146" t="s">
        <v>344</v>
      </c>
      <c r="I229" s="143"/>
      <c r="L229" s="33"/>
      <c r="M229" s="144"/>
      <c r="T229" s="54"/>
      <c r="AT229" s="18" t="s">
        <v>138</v>
      </c>
      <c r="AU229" s="18" t="s">
        <v>87</v>
      </c>
    </row>
    <row r="230" spans="2:65" s="1" customFormat="1" ht="24.15" customHeight="1">
      <c r="B230" s="33"/>
      <c r="C230" s="167" t="s">
        <v>345</v>
      </c>
      <c r="D230" s="167" t="s">
        <v>260</v>
      </c>
      <c r="E230" s="168" t="s">
        <v>346</v>
      </c>
      <c r="F230" s="169" t="s">
        <v>347</v>
      </c>
      <c r="G230" s="170" t="s">
        <v>268</v>
      </c>
      <c r="H230" s="171">
        <v>16.8</v>
      </c>
      <c r="I230" s="172"/>
      <c r="J230" s="173">
        <f>ROUND(I230*H230,2)</f>
        <v>0</v>
      </c>
      <c r="K230" s="169" t="s">
        <v>133</v>
      </c>
      <c r="L230" s="174"/>
      <c r="M230" s="175" t="s">
        <v>19</v>
      </c>
      <c r="N230" s="176" t="s">
        <v>48</v>
      </c>
      <c r="P230" s="137">
        <f>O230*H230</f>
        <v>0</v>
      </c>
      <c r="Q230" s="137">
        <v>4.8300000000000003E-2</v>
      </c>
      <c r="R230" s="137">
        <f>Q230*H230</f>
        <v>0.81144000000000005</v>
      </c>
      <c r="S230" s="137">
        <v>0</v>
      </c>
      <c r="T230" s="138">
        <f>S230*H230</f>
        <v>0</v>
      </c>
      <c r="AR230" s="139" t="s">
        <v>191</v>
      </c>
      <c r="AT230" s="139" t="s">
        <v>260</v>
      </c>
      <c r="AU230" s="139" t="s">
        <v>87</v>
      </c>
      <c r="AY230" s="18" t="s">
        <v>127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8" t="s">
        <v>85</v>
      </c>
      <c r="BK230" s="140">
        <f>ROUND(I230*H230,2)</f>
        <v>0</v>
      </c>
      <c r="BL230" s="18" t="s">
        <v>134</v>
      </c>
      <c r="BM230" s="139" t="s">
        <v>348</v>
      </c>
    </row>
    <row r="231" spans="2:65" s="1" customFormat="1" ht="10.199999999999999">
      <c r="B231" s="33"/>
      <c r="D231" s="141" t="s">
        <v>136</v>
      </c>
      <c r="F231" s="142" t="s">
        <v>347</v>
      </c>
      <c r="I231" s="143"/>
      <c r="L231" s="33"/>
      <c r="M231" s="144"/>
      <c r="T231" s="54"/>
      <c r="AT231" s="18" t="s">
        <v>136</v>
      </c>
      <c r="AU231" s="18" t="s">
        <v>87</v>
      </c>
    </row>
    <row r="232" spans="2:65" s="13" customFormat="1" ht="10.199999999999999">
      <c r="B232" s="153"/>
      <c r="D232" s="141" t="s">
        <v>140</v>
      </c>
      <c r="F232" s="155" t="s">
        <v>349</v>
      </c>
      <c r="H232" s="156">
        <v>16.8</v>
      </c>
      <c r="I232" s="157"/>
      <c r="L232" s="153"/>
      <c r="M232" s="158"/>
      <c r="T232" s="159"/>
      <c r="AT232" s="154" t="s">
        <v>140</v>
      </c>
      <c r="AU232" s="154" t="s">
        <v>87</v>
      </c>
      <c r="AV232" s="13" t="s">
        <v>87</v>
      </c>
      <c r="AW232" s="13" t="s">
        <v>4</v>
      </c>
      <c r="AX232" s="13" t="s">
        <v>85</v>
      </c>
      <c r="AY232" s="154" t="s">
        <v>127</v>
      </c>
    </row>
    <row r="233" spans="2:65" s="1" customFormat="1" ht="33" customHeight="1">
      <c r="B233" s="33"/>
      <c r="C233" s="128" t="s">
        <v>350</v>
      </c>
      <c r="D233" s="128" t="s">
        <v>129</v>
      </c>
      <c r="E233" s="129" t="s">
        <v>351</v>
      </c>
      <c r="F233" s="130" t="s">
        <v>352</v>
      </c>
      <c r="G233" s="131" t="s">
        <v>268</v>
      </c>
      <c r="H233" s="132">
        <v>442.17</v>
      </c>
      <c r="I233" s="133"/>
      <c r="J233" s="134">
        <f>ROUND(I233*H233,2)</f>
        <v>0</v>
      </c>
      <c r="K233" s="130" t="s">
        <v>133</v>
      </c>
      <c r="L233" s="33"/>
      <c r="M233" s="135" t="s">
        <v>19</v>
      </c>
      <c r="N233" s="136" t="s">
        <v>48</v>
      </c>
      <c r="P233" s="137">
        <f>O233*H233</f>
        <v>0</v>
      </c>
      <c r="Q233" s="137">
        <v>0.15539952000000001</v>
      </c>
      <c r="R233" s="137">
        <f>Q233*H233</f>
        <v>68.713005758400001</v>
      </c>
      <c r="S233" s="137">
        <v>0</v>
      </c>
      <c r="T233" s="138">
        <f>S233*H233</f>
        <v>0</v>
      </c>
      <c r="AR233" s="139" t="s">
        <v>134</v>
      </c>
      <c r="AT233" s="139" t="s">
        <v>129</v>
      </c>
      <c r="AU233" s="139" t="s">
        <v>87</v>
      </c>
      <c r="AY233" s="18" t="s">
        <v>127</v>
      </c>
      <c r="BE233" s="140">
        <f>IF(N233="základní",J233,0)</f>
        <v>0</v>
      </c>
      <c r="BF233" s="140">
        <f>IF(N233="snížená",J233,0)</f>
        <v>0</v>
      </c>
      <c r="BG233" s="140">
        <f>IF(N233="zákl. přenesená",J233,0)</f>
        <v>0</v>
      </c>
      <c r="BH233" s="140">
        <f>IF(N233="sníž. přenesená",J233,0)</f>
        <v>0</v>
      </c>
      <c r="BI233" s="140">
        <f>IF(N233="nulová",J233,0)</f>
        <v>0</v>
      </c>
      <c r="BJ233" s="18" t="s">
        <v>85</v>
      </c>
      <c r="BK233" s="140">
        <f>ROUND(I233*H233,2)</f>
        <v>0</v>
      </c>
      <c r="BL233" s="18" t="s">
        <v>134</v>
      </c>
      <c r="BM233" s="139" t="s">
        <v>353</v>
      </c>
    </row>
    <row r="234" spans="2:65" s="1" customFormat="1" ht="28.8">
      <c r="B234" s="33"/>
      <c r="D234" s="141" t="s">
        <v>136</v>
      </c>
      <c r="F234" s="142" t="s">
        <v>354</v>
      </c>
      <c r="I234" s="143"/>
      <c r="L234" s="33"/>
      <c r="M234" s="144"/>
      <c r="T234" s="54"/>
      <c r="AT234" s="18" t="s">
        <v>136</v>
      </c>
      <c r="AU234" s="18" t="s">
        <v>87</v>
      </c>
    </row>
    <row r="235" spans="2:65" s="1" customFormat="1" ht="10.199999999999999">
      <c r="B235" s="33"/>
      <c r="D235" s="145" t="s">
        <v>138</v>
      </c>
      <c r="F235" s="146" t="s">
        <v>355</v>
      </c>
      <c r="I235" s="143"/>
      <c r="L235" s="33"/>
      <c r="M235" s="144"/>
      <c r="T235" s="54"/>
      <c r="AT235" s="18" t="s">
        <v>138</v>
      </c>
      <c r="AU235" s="18" t="s">
        <v>87</v>
      </c>
    </row>
    <row r="236" spans="2:65" s="13" customFormat="1" ht="10.199999999999999">
      <c r="B236" s="153"/>
      <c r="D236" s="141" t="s">
        <v>140</v>
      </c>
      <c r="E236" s="154" t="s">
        <v>19</v>
      </c>
      <c r="F236" s="155" t="s">
        <v>356</v>
      </c>
      <c r="H236" s="156">
        <v>363.28</v>
      </c>
      <c r="I236" s="157"/>
      <c r="L236" s="153"/>
      <c r="M236" s="158"/>
      <c r="T236" s="159"/>
      <c r="AT236" s="154" t="s">
        <v>140</v>
      </c>
      <c r="AU236" s="154" t="s">
        <v>87</v>
      </c>
      <c r="AV236" s="13" t="s">
        <v>87</v>
      </c>
      <c r="AW236" s="13" t="s">
        <v>36</v>
      </c>
      <c r="AX236" s="13" t="s">
        <v>77</v>
      </c>
      <c r="AY236" s="154" t="s">
        <v>127</v>
      </c>
    </row>
    <row r="237" spans="2:65" s="12" customFormat="1" ht="10.199999999999999">
      <c r="B237" s="147"/>
      <c r="D237" s="141" t="s">
        <v>140</v>
      </c>
      <c r="E237" s="148" t="s">
        <v>19</v>
      </c>
      <c r="F237" s="149" t="s">
        <v>357</v>
      </c>
      <c r="H237" s="148" t="s">
        <v>19</v>
      </c>
      <c r="I237" s="150"/>
      <c r="L237" s="147"/>
      <c r="M237" s="151"/>
      <c r="T237" s="152"/>
      <c r="AT237" s="148" t="s">
        <v>140</v>
      </c>
      <c r="AU237" s="148" t="s">
        <v>87</v>
      </c>
      <c r="AV237" s="12" t="s">
        <v>85</v>
      </c>
      <c r="AW237" s="12" t="s">
        <v>36</v>
      </c>
      <c r="AX237" s="12" t="s">
        <v>77</v>
      </c>
      <c r="AY237" s="148" t="s">
        <v>127</v>
      </c>
    </row>
    <row r="238" spans="2:65" s="13" customFormat="1" ht="10.199999999999999">
      <c r="B238" s="153"/>
      <c r="D238" s="141" t="s">
        <v>140</v>
      </c>
      <c r="E238" s="154" t="s">
        <v>19</v>
      </c>
      <c r="F238" s="155" t="s">
        <v>358</v>
      </c>
      <c r="H238" s="156">
        <v>78.89</v>
      </c>
      <c r="I238" s="157"/>
      <c r="L238" s="153"/>
      <c r="M238" s="158"/>
      <c r="T238" s="159"/>
      <c r="AT238" s="154" t="s">
        <v>140</v>
      </c>
      <c r="AU238" s="154" t="s">
        <v>87</v>
      </c>
      <c r="AV238" s="13" t="s">
        <v>87</v>
      </c>
      <c r="AW238" s="13" t="s">
        <v>36</v>
      </c>
      <c r="AX238" s="13" t="s">
        <v>77</v>
      </c>
      <c r="AY238" s="154" t="s">
        <v>127</v>
      </c>
    </row>
    <row r="239" spans="2:65" s="14" customFormat="1" ht="10.199999999999999">
      <c r="B239" s="160"/>
      <c r="D239" s="141" t="s">
        <v>140</v>
      </c>
      <c r="E239" s="161" t="s">
        <v>19</v>
      </c>
      <c r="F239" s="162" t="s">
        <v>152</v>
      </c>
      <c r="H239" s="163">
        <v>442.17</v>
      </c>
      <c r="I239" s="164"/>
      <c r="L239" s="160"/>
      <c r="M239" s="165"/>
      <c r="T239" s="166"/>
      <c r="AT239" s="161" t="s">
        <v>140</v>
      </c>
      <c r="AU239" s="161" t="s">
        <v>87</v>
      </c>
      <c r="AV239" s="14" t="s">
        <v>134</v>
      </c>
      <c r="AW239" s="14" t="s">
        <v>36</v>
      </c>
      <c r="AX239" s="14" t="s">
        <v>85</v>
      </c>
      <c r="AY239" s="161" t="s">
        <v>127</v>
      </c>
    </row>
    <row r="240" spans="2:65" s="1" customFormat="1" ht="16.5" customHeight="1">
      <c r="B240" s="33"/>
      <c r="C240" s="167" t="s">
        <v>359</v>
      </c>
      <c r="D240" s="167" t="s">
        <v>260</v>
      </c>
      <c r="E240" s="168" t="s">
        <v>360</v>
      </c>
      <c r="F240" s="169" t="s">
        <v>361</v>
      </c>
      <c r="G240" s="170" t="s">
        <v>268</v>
      </c>
      <c r="H240" s="171">
        <v>381.44400000000002</v>
      </c>
      <c r="I240" s="172"/>
      <c r="J240" s="173">
        <f>ROUND(I240*H240,2)</f>
        <v>0</v>
      </c>
      <c r="K240" s="169" t="s">
        <v>133</v>
      </c>
      <c r="L240" s="174"/>
      <c r="M240" s="175" t="s">
        <v>19</v>
      </c>
      <c r="N240" s="176" t="s">
        <v>48</v>
      </c>
      <c r="P240" s="137">
        <f>O240*H240</f>
        <v>0</v>
      </c>
      <c r="Q240" s="137">
        <v>0.08</v>
      </c>
      <c r="R240" s="137">
        <f>Q240*H240</f>
        <v>30.515520000000002</v>
      </c>
      <c r="S240" s="137">
        <v>0</v>
      </c>
      <c r="T240" s="138">
        <f>S240*H240</f>
        <v>0</v>
      </c>
      <c r="AR240" s="139" t="s">
        <v>191</v>
      </c>
      <c r="AT240" s="139" t="s">
        <v>260</v>
      </c>
      <c r="AU240" s="139" t="s">
        <v>87</v>
      </c>
      <c r="AY240" s="18" t="s">
        <v>127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85</v>
      </c>
      <c r="BK240" s="140">
        <f>ROUND(I240*H240,2)</f>
        <v>0</v>
      </c>
      <c r="BL240" s="18" t="s">
        <v>134</v>
      </c>
      <c r="BM240" s="139" t="s">
        <v>362</v>
      </c>
    </row>
    <row r="241" spans="2:65" s="1" customFormat="1" ht="10.199999999999999">
      <c r="B241" s="33"/>
      <c r="D241" s="141" t="s">
        <v>136</v>
      </c>
      <c r="F241" s="142" t="s">
        <v>361</v>
      </c>
      <c r="I241" s="143"/>
      <c r="L241" s="33"/>
      <c r="M241" s="144"/>
      <c r="T241" s="54"/>
      <c r="AT241" s="18" t="s">
        <v>136</v>
      </c>
      <c r="AU241" s="18" t="s">
        <v>87</v>
      </c>
    </row>
    <row r="242" spans="2:65" s="13" customFormat="1" ht="10.199999999999999">
      <c r="B242" s="153"/>
      <c r="D242" s="141" t="s">
        <v>140</v>
      </c>
      <c r="F242" s="155" t="s">
        <v>363</v>
      </c>
      <c r="H242" s="156">
        <v>381.44400000000002</v>
      </c>
      <c r="I242" s="157"/>
      <c r="L242" s="153"/>
      <c r="M242" s="158"/>
      <c r="T242" s="159"/>
      <c r="AT242" s="154" t="s">
        <v>140</v>
      </c>
      <c r="AU242" s="154" t="s">
        <v>87</v>
      </c>
      <c r="AV242" s="13" t="s">
        <v>87</v>
      </c>
      <c r="AW242" s="13" t="s">
        <v>4</v>
      </c>
      <c r="AX242" s="13" t="s">
        <v>85</v>
      </c>
      <c r="AY242" s="154" t="s">
        <v>127</v>
      </c>
    </row>
    <row r="243" spans="2:65" s="1" customFormat="1" ht="24.15" customHeight="1">
      <c r="B243" s="33"/>
      <c r="C243" s="167" t="s">
        <v>364</v>
      </c>
      <c r="D243" s="167" t="s">
        <v>260</v>
      </c>
      <c r="E243" s="168" t="s">
        <v>365</v>
      </c>
      <c r="F243" s="169" t="s">
        <v>366</v>
      </c>
      <c r="G243" s="170" t="s">
        <v>268</v>
      </c>
      <c r="H243" s="171">
        <v>82.834999999999994</v>
      </c>
      <c r="I243" s="172"/>
      <c r="J243" s="173">
        <f>ROUND(I243*H243,2)</f>
        <v>0</v>
      </c>
      <c r="K243" s="169" t="s">
        <v>133</v>
      </c>
      <c r="L243" s="174"/>
      <c r="M243" s="175" t="s">
        <v>19</v>
      </c>
      <c r="N243" s="176" t="s">
        <v>48</v>
      </c>
      <c r="P243" s="137">
        <f>O243*H243</f>
        <v>0</v>
      </c>
      <c r="Q243" s="137">
        <v>6.5670000000000006E-2</v>
      </c>
      <c r="R243" s="137">
        <f>Q243*H243</f>
        <v>5.4397744499999998</v>
      </c>
      <c r="S243" s="137">
        <v>0</v>
      </c>
      <c r="T243" s="138">
        <f>S243*H243</f>
        <v>0</v>
      </c>
      <c r="AR243" s="139" t="s">
        <v>191</v>
      </c>
      <c r="AT243" s="139" t="s">
        <v>260</v>
      </c>
      <c r="AU243" s="139" t="s">
        <v>87</v>
      </c>
      <c r="AY243" s="18" t="s">
        <v>127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8" t="s">
        <v>85</v>
      </c>
      <c r="BK243" s="140">
        <f>ROUND(I243*H243,2)</f>
        <v>0</v>
      </c>
      <c r="BL243" s="18" t="s">
        <v>134</v>
      </c>
      <c r="BM243" s="139" t="s">
        <v>367</v>
      </c>
    </row>
    <row r="244" spans="2:65" s="1" customFormat="1" ht="10.199999999999999">
      <c r="B244" s="33"/>
      <c r="D244" s="141" t="s">
        <v>136</v>
      </c>
      <c r="F244" s="142" t="s">
        <v>366</v>
      </c>
      <c r="I244" s="143"/>
      <c r="L244" s="33"/>
      <c r="M244" s="144"/>
      <c r="T244" s="54"/>
      <c r="AT244" s="18" t="s">
        <v>136</v>
      </c>
      <c r="AU244" s="18" t="s">
        <v>87</v>
      </c>
    </row>
    <row r="245" spans="2:65" s="13" customFormat="1" ht="10.199999999999999">
      <c r="B245" s="153"/>
      <c r="D245" s="141" t="s">
        <v>140</v>
      </c>
      <c r="F245" s="155" t="s">
        <v>368</v>
      </c>
      <c r="H245" s="156">
        <v>82.834999999999994</v>
      </c>
      <c r="I245" s="157"/>
      <c r="L245" s="153"/>
      <c r="M245" s="158"/>
      <c r="T245" s="159"/>
      <c r="AT245" s="154" t="s">
        <v>140</v>
      </c>
      <c r="AU245" s="154" t="s">
        <v>87</v>
      </c>
      <c r="AV245" s="13" t="s">
        <v>87</v>
      </c>
      <c r="AW245" s="13" t="s">
        <v>4</v>
      </c>
      <c r="AX245" s="13" t="s">
        <v>85</v>
      </c>
      <c r="AY245" s="154" t="s">
        <v>127</v>
      </c>
    </row>
    <row r="246" spans="2:65" s="1" customFormat="1" ht="33" customHeight="1">
      <c r="B246" s="33"/>
      <c r="C246" s="128" t="s">
        <v>369</v>
      </c>
      <c r="D246" s="128" t="s">
        <v>129</v>
      </c>
      <c r="E246" s="129" t="s">
        <v>370</v>
      </c>
      <c r="F246" s="130" t="s">
        <v>371</v>
      </c>
      <c r="G246" s="131" t="s">
        <v>268</v>
      </c>
      <c r="H246" s="132">
        <v>23.69</v>
      </c>
      <c r="I246" s="133"/>
      <c r="J246" s="134">
        <f>ROUND(I246*H246,2)</f>
        <v>0</v>
      </c>
      <c r="K246" s="130" t="s">
        <v>133</v>
      </c>
      <c r="L246" s="33"/>
      <c r="M246" s="135" t="s">
        <v>19</v>
      </c>
      <c r="N246" s="136" t="s">
        <v>48</v>
      </c>
      <c r="P246" s="137">
        <f>O246*H246</f>
        <v>0</v>
      </c>
      <c r="Q246" s="137">
        <v>0.12949959999999999</v>
      </c>
      <c r="R246" s="137">
        <f>Q246*H246</f>
        <v>3.067845524</v>
      </c>
      <c r="S246" s="137">
        <v>0</v>
      </c>
      <c r="T246" s="138">
        <f>S246*H246</f>
        <v>0</v>
      </c>
      <c r="AR246" s="139" t="s">
        <v>134</v>
      </c>
      <c r="AT246" s="139" t="s">
        <v>129</v>
      </c>
      <c r="AU246" s="139" t="s">
        <v>87</v>
      </c>
      <c r="AY246" s="18" t="s">
        <v>127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8" t="s">
        <v>85</v>
      </c>
      <c r="BK246" s="140">
        <f>ROUND(I246*H246,2)</f>
        <v>0</v>
      </c>
      <c r="BL246" s="18" t="s">
        <v>134</v>
      </c>
      <c r="BM246" s="139" t="s">
        <v>372</v>
      </c>
    </row>
    <row r="247" spans="2:65" s="1" customFormat="1" ht="38.4">
      <c r="B247" s="33"/>
      <c r="D247" s="141" t="s">
        <v>136</v>
      </c>
      <c r="F247" s="142" t="s">
        <v>373</v>
      </c>
      <c r="I247" s="143"/>
      <c r="L247" s="33"/>
      <c r="M247" s="144"/>
      <c r="T247" s="54"/>
      <c r="AT247" s="18" t="s">
        <v>136</v>
      </c>
      <c r="AU247" s="18" t="s">
        <v>87</v>
      </c>
    </row>
    <row r="248" spans="2:65" s="1" customFormat="1" ht="10.199999999999999">
      <c r="B248" s="33"/>
      <c r="D248" s="145" t="s">
        <v>138</v>
      </c>
      <c r="F248" s="146" t="s">
        <v>374</v>
      </c>
      <c r="I248" s="143"/>
      <c r="L248" s="33"/>
      <c r="M248" s="144"/>
      <c r="T248" s="54"/>
      <c r="AT248" s="18" t="s">
        <v>138</v>
      </c>
      <c r="AU248" s="18" t="s">
        <v>87</v>
      </c>
    </row>
    <row r="249" spans="2:65" s="13" customFormat="1" ht="10.199999999999999">
      <c r="B249" s="153"/>
      <c r="D249" s="141" t="s">
        <v>140</v>
      </c>
      <c r="E249" s="154" t="s">
        <v>19</v>
      </c>
      <c r="F249" s="155" t="s">
        <v>375</v>
      </c>
      <c r="H249" s="156">
        <v>23.69</v>
      </c>
      <c r="I249" s="157"/>
      <c r="L249" s="153"/>
      <c r="M249" s="158"/>
      <c r="T249" s="159"/>
      <c r="AT249" s="154" t="s">
        <v>140</v>
      </c>
      <c r="AU249" s="154" t="s">
        <v>87</v>
      </c>
      <c r="AV249" s="13" t="s">
        <v>87</v>
      </c>
      <c r="AW249" s="13" t="s">
        <v>36</v>
      </c>
      <c r="AX249" s="13" t="s">
        <v>85</v>
      </c>
      <c r="AY249" s="154" t="s">
        <v>127</v>
      </c>
    </row>
    <row r="250" spans="2:65" s="1" customFormat="1" ht="16.5" customHeight="1">
      <c r="B250" s="33"/>
      <c r="C250" s="167" t="s">
        <v>376</v>
      </c>
      <c r="D250" s="167" t="s">
        <v>260</v>
      </c>
      <c r="E250" s="168" t="s">
        <v>377</v>
      </c>
      <c r="F250" s="169" t="s">
        <v>378</v>
      </c>
      <c r="G250" s="170" t="s">
        <v>268</v>
      </c>
      <c r="H250" s="171">
        <v>24.875</v>
      </c>
      <c r="I250" s="172"/>
      <c r="J250" s="173">
        <f>ROUND(I250*H250,2)</f>
        <v>0</v>
      </c>
      <c r="K250" s="169" t="s">
        <v>133</v>
      </c>
      <c r="L250" s="174"/>
      <c r="M250" s="175" t="s">
        <v>19</v>
      </c>
      <c r="N250" s="176" t="s">
        <v>48</v>
      </c>
      <c r="P250" s="137">
        <f>O250*H250</f>
        <v>0</v>
      </c>
      <c r="Q250" s="137">
        <v>4.4999999999999998E-2</v>
      </c>
      <c r="R250" s="137">
        <f>Q250*H250</f>
        <v>1.119375</v>
      </c>
      <c r="S250" s="137">
        <v>0</v>
      </c>
      <c r="T250" s="138">
        <f>S250*H250</f>
        <v>0</v>
      </c>
      <c r="AR250" s="139" t="s">
        <v>191</v>
      </c>
      <c r="AT250" s="139" t="s">
        <v>260</v>
      </c>
      <c r="AU250" s="139" t="s">
        <v>87</v>
      </c>
      <c r="AY250" s="18" t="s">
        <v>127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8" t="s">
        <v>85</v>
      </c>
      <c r="BK250" s="140">
        <f>ROUND(I250*H250,2)</f>
        <v>0</v>
      </c>
      <c r="BL250" s="18" t="s">
        <v>134</v>
      </c>
      <c r="BM250" s="139" t="s">
        <v>379</v>
      </c>
    </row>
    <row r="251" spans="2:65" s="1" customFormat="1" ht="10.199999999999999">
      <c r="B251" s="33"/>
      <c r="D251" s="141" t="s">
        <v>136</v>
      </c>
      <c r="F251" s="142" t="s">
        <v>378</v>
      </c>
      <c r="I251" s="143"/>
      <c r="L251" s="33"/>
      <c r="M251" s="144"/>
      <c r="T251" s="54"/>
      <c r="AT251" s="18" t="s">
        <v>136</v>
      </c>
      <c r="AU251" s="18" t="s">
        <v>87</v>
      </c>
    </row>
    <row r="252" spans="2:65" s="13" customFormat="1" ht="10.199999999999999">
      <c r="B252" s="153"/>
      <c r="D252" s="141" t="s">
        <v>140</v>
      </c>
      <c r="F252" s="155" t="s">
        <v>380</v>
      </c>
      <c r="H252" s="156">
        <v>24.875</v>
      </c>
      <c r="I252" s="157"/>
      <c r="L252" s="153"/>
      <c r="M252" s="158"/>
      <c r="T252" s="159"/>
      <c r="AT252" s="154" t="s">
        <v>140</v>
      </c>
      <c r="AU252" s="154" t="s">
        <v>87</v>
      </c>
      <c r="AV252" s="13" t="s">
        <v>87</v>
      </c>
      <c r="AW252" s="13" t="s">
        <v>4</v>
      </c>
      <c r="AX252" s="13" t="s">
        <v>85</v>
      </c>
      <c r="AY252" s="154" t="s">
        <v>127</v>
      </c>
    </row>
    <row r="253" spans="2:65" s="1" customFormat="1" ht="24.15" customHeight="1">
      <c r="B253" s="33"/>
      <c r="C253" s="128" t="s">
        <v>381</v>
      </c>
      <c r="D253" s="128" t="s">
        <v>129</v>
      </c>
      <c r="E253" s="129" t="s">
        <v>382</v>
      </c>
      <c r="F253" s="130" t="s">
        <v>383</v>
      </c>
      <c r="G253" s="131" t="s">
        <v>181</v>
      </c>
      <c r="H253" s="132">
        <v>28.835000000000001</v>
      </c>
      <c r="I253" s="133"/>
      <c r="J253" s="134">
        <f>ROUND(I253*H253,2)</f>
        <v>0</v>
      </c>
      <c r="K253" s="130" t="s">
        <v>133</v>
      </c>
      <c r="L253" s="33"/>
      <c r="M253" s="135" t="s">
        <v>19</v>
      </c>
      <c r="N253" s="136" t="s">
        <v>48</v>
      </c>
      <c r="P253" s="137">
        <f>O253*H253</f>
        <v>0</v>
      </c>
      <c r="Q253" s="137">
        <v>2.2563399999999998</v>
      </c>
      <c r="R253" s="137">
        <f>Q253*H253</f>
        <v>65.061563899999996</v>
      </c>
      <c r="S253" s="137">
        <v>0</v>
      </c>
      <c r="T253" s="138">
        <f>S253*H253</f>
        <v>0</v>
      </c>
      <c r="AR253" s="139" t="s">
        <v>134</v>
      </c>
      <c r="AT253" s="139" t="s">
        <v>129</v>
      </c>
      <c r="AU253" s="139" t="s">
        <v>87</v>
      </c>
      <c r="AY253" s="18" t="s">
        <v>127</v>
      </c>
      <c r="BE253" s="140">
        <f>IF(N253="základní",J253,0)</f>
        <v>0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8" t="s">
        <v>85</v>
      </c>
      <c r="BK253" s="140">
        <f>ROUND(I253*H253,2)</f>
        <v>0</v>
      </c>
      <c r="BL253" s="18" t="s">
        <v>134</v>
      </c>
      <c r="BM253" s="139" t="s">
        <v>384</v>
      </c>
    </row>
    <row r="254" spans="2:65" s="1" customFormat="1" ht="19.2">
      <c r="B254" s="33"/>
      <c r="D254" s="141" t="s">
        <v>136</v>
      </c>
      <c r="F254" s="142" t="s">
        <v>385</v>
      </c>
      <c r="I254" s="143"/>
      <c r="L254" s="33"/>
      <c r="M254" s="144"/>
      <c r="T254" s="54"/>
      <c r="AT254" s="18" t="s">
        <v>136</v>
      </c>
      <c r="AU254" s="18" t="s">
        <v>87</v>
      </c>
    </row>
    <row r="255" spans="2:65" s="1" customFormat="1" ht="10.199999999999999">
      <c r="B255" s="33"/>
      <c r="D255" s="145" t="s">
        <v>138</v>
      </c>
      <c r="F255" s="146" t="s">
        <v>386</v>
      </c>
      <c r="I255" s="143"/>
      <c r="L255" s="33"/>
      <c r="M255" s="144"/>
      <c r="T255" s="54"/>
      <c r="AT255" s="18" t="s">
        <v>138</v>
      </c>
      <c r="AU255" s="18" t="s">
        <v>87</v>
      </c>
    </row>
    <row r="256" spans="2:65" s="13" customFormat="1" ht="10.199999999999999">
      <c r="B256" s="153"/>
      <c r="D256" s="141" t="s">
        <v>140</v>
      </c>
      <c r="E256" s="154" t="s">
        <v>19</v>
      </c>
      <c r="F256" s="155" t="s">
        <v>387</v>
      </c>
      <c r="H256" s="156">
        <v>21.797000000000001</v>
      </c>
      <c r="I256" s="157"/>
      <c r="L256" s="153"/>
      <c r="M256" s="158"/>
      <c r="T256" s="159"/>
      <c r="AT256" s="154" t="s">
        <v>140</v>
      </c>
      <c r="AU256" s="154" t="s">
        <v>87</v>
      </c>
      <c r="AV256" s="13" t="s">
        <v>87</v>
      </c>
      <c r="AW256" s="13" t="s">
        <v>36</v>
      </c>
      <c r="AX256" s="13" t="s">
        <v>77</v>
      </c>
      <c r="AY256" s="154" t="s">
        <v>127</v>
      </c>
    </row>
    <row r="257" spans="2:65" s="13" customFormat="1" ht="10.199999999999999">
      <c r="B257" s="153"/>
      <c r="D257" s="141" t="s">
        <v>140</v>
      </c>
      <c r="E257" s="154" t="s">
        <v>19</v>
      </c>
      <c r="F257" s="155" t="s">
        <v>388</v>
      </c>
      <c r="H257" s="156">
        <v>4.7329999999999997</v>
      </c>
      <c r="I257" s="157"/>
      <c r="L257" s="153"/>
      <c r="M257" s="158"/>
      <c r="T257" s="159"/>
      <c r="AT257" s="154" t="s">
        <v>140</v>
      </c>
      <c r="AU257" s="154" t="s">
        <v>87</v>
      </c>
      <c r="AV257" s="13" t="s">
        <v>87</v>
      </c>
      <c r="AW257" s="13" t="s">
        <v>36</v>
      </c>
      <c r="AX257" s="13" t="s">
        <v>77</v>
      </c>
      <c r="AY257" s="154" t="s">
        <v>127</v>
      </c>
    </row>
    <row r="258" spans="2:65" s="13" customFormat="1" ht="10.199999999999999">
      <c r="B258" s="153"/>
      <c r="D258" s="141" t="s">
        <v>140</v>
      </c>
      <c r="E258" s="154" t="s">
        <v>19</v>
      </c>
      <c r="F258" s="155" t="s">
        <v>389</v>
      </c>
      <c r="H258" s="156">
        <v>1.1200000000000001</v>
      </c>
      <c r="I258" s="157"/>
      <c r="L258" s="153"/>
      <c r="M258" s="158"/>
      <c r="T258" s="159"/>
      <c r="AT258" s="154" t="s">
        <v>140</v>
      </c>
      <c r="AU258" s="154" t="s">
        <v>87</v>
      </c>
      <c r="AV258" s="13" t="s">
        <v>87</v>
      </c>
      <c r="AW258" s="13" t="s">
        <v>36</v>
      </c>
      <c r="AX258" s="13" t="s">
        <v>77</v>
      </c>
      <c r="AY258" s="154" t="s">
        <v>127</v>
      </c>
    </row>
    <row r="259" spans="2:65" s="13" customFormat="1" ht="10.199999999999999">
      <c r="B259" s="153"/>
      <c r="D259" s="141" t="s">
        <v>140</v>
      </c>
      <c r="E259" s="154" t="s">
        <v>19</v>
      </c>
      <c r="F259" s="155" t="s">
        <v>390</v>
      </c>
      <c r="H259" s="156">
        <v>1.1850000000000001</v>
      </c>
      <c r="I259" s="157"/>
      <c r="L259" s="153"/>
      <c r="M259" s="158"/>
      <c r="T259" s="159"/>
      <c r="AT259" s="154" t="s">
        <v>140</v>
      </c>
      <c r="AU259" s="154" t="s">
        <v>87</v>
      </c>
      <c r="AV259" s="13" t="s">
        <v>87</v>
      </c>
      <c r="AW259" s="13" t="s">
        <v>36</v>
      </c>
      <c r="AX259" s="13" t="s">
        <v>77</v>
      </c>
      <c r="AY259" s="154" t="s">
        <v>127</v>
      </c>
    </row>
    <row r="260" spans="2:65" s="14" customFormat="1" ht="10.199999999999999">
      <c r="B260" s="160"/>
      <c r="D260" s="141" t="s">
        <v>140</v>
      </c>
      <c r="E260" s="161" t="s">
        <v>19</v>
      </c>
      <c r="F260" s="162" t="s">
        <v>152</v>
      </c>
      <c r="H260" s="163">
        <v>28.835000000000001</v>
      </c>
      <c r="I260" s="164"/>
      <c r="L260" s="160"/>
      <c r="M260" s="165"/>
      <c r="T260" s="166"/>
      <c r="AT260" s="161" t="s">
        <v>140</v>
      </c>
      <c r="AU260" s="161" t="s">
        <v>87</v>
      </c>
      <c r="AV260" s="14" t="s">
        <v>134</v>
      </c>
      <c r="AW260" s="14" t="s">
        <v>36</v>
      </c>
      <c r="AX260" s="14" t="s">
        <v>85</v>
      </c>
      <c r="AY260" s="161" t="s">
        <v>127</v>
      </c>
    </row>
    <row r="261" spans="2:65" s="1" customFormat="1" ht="24.15" customHeight="1">
      <c r="B261" s="33"/>
      <c r="C261" s="128" t="s">
        <v>391</v>
      </c>
      <c r="D261" s="128" t="s">
        <v>129</v>
      </c>
      <c r="E261" s="129" t="s">
        <v>392</v>
      </c>
      <c r="F261" s="130" t="s">
        <v>393</v>
      </c>
      <c r="G261" s="131" t="s">
        <v>132</v>
      </c>
      <c r="H261" s="132">
        <v>829.4</v>
      </c>
      <c r="I261" s="133"/>
      <c r="J261" s="134">
        <f>ROUND(I261*H261,2)</f>
        <v>0</v>
      </c>
      <c r="K261" s="130" t="s">
        <v>133</v>
      </c>
      <c r="L261" s="33"/>
      <c r="M261" s="135" t="s">
        <v>19</v>
      </c>
      <c r="N261" s="136" t="s">
        <v>48</v>
      </c>
      <c r="P261" s="137">
        <f>O261*H261</f>
        <v>0</v>
      </c>
      <c r="Q261" s="137">
        <v>4.6749999999999998E-4</v>
      </c>
      <c r="R261" s="137">
        <f>Q261*H261</f>
        <v>0.38774449999999999</v>
      </c>
      <c r="S261" s="137">
        <v>0</v>
      </c>
      <c r="T261" s="138">
        <f>S261*H261</f>
        <v>0</v>
      </c>
      <c r="AR261" s="139" t="s">
        <v>134</v>
      </c>
      <c r="AT261" s="139" t="s">
        <v>129</v>
      </c>
      <c r="AU261" s="139" t="s">
        <v>87</v>
      </c>
      <c r="AY261" s="18" t="s">
        <v>127</v>
      </c>
      <c r="BE261" s="140">
        <f>IF(N261="základní",J261,0)</f>
        <v>0</v>
      </c>
      <c r="BF261" s="140">
        <f>IF(N261="snížená",J261,0)</f>
        <v>0</v>
      </c>
      <c r="BG261" s="140">
        <f>IF(N261="zákl. přenesená",J261,0)</f>
        <v>0</v>
      </c>
      <c r="BH261" s="140">
        <f>IF(N261="sníž. přenesená",J261,0)</f>
        <v>0</v>
      </c>
      <c r="BI261" s="140">
        <f>IF(N261="nulová",J261,0)</f>
        <v>0</v>
      </c>
      <c r="BJ261" s="18" t="s">
        <v>85</v>
      </c>
      <c r="BK261" s="140">
        <f>ROUND(I261*H261,2)</f>
        <v>0</v>
      </c>
      <c r="BL261" s="18" t="s">
        <v>134</v>
      </c>
      <c r="BM261" s="139" t="s">
        <v>394</v>
      </c>
    </row>
    <row r="262" spans="2:65" s="1" customFormat="1" ht="19.2">
      <c r="B262" s="33"/>
      <c r="D262" s="141" t="s">
        <v>136</v>
      </c>
      <c r="F262" s="142" t="s">
        <v>395</v>
      </c>
      <c r="I262" s="143"/>
      <c r="L262" s="33"/>
      <c r="M262" s="144"/>
      <c r="T262" s="54"/>
      <c r="AT262" s="18" t="s">
        <v>136</v>
      </c>
      <c r="AU262" s="18" t="s">
        <v>87</v>
      </c>
    </row>
    <row r="263" spans="2:65" s="1" customFormat="1" ht="10.199999999999999">
      <c r="B263" s="33"/>
      <c r="D263" s="145" t="s">
        <v>138</v>
      </c>
      <c r="F263" s="146" t="s">
        <v>396</v>
      </c>
      <c r="I263" s="143"/>
      <c r="L263" s="33"/>
      <c r="M263" s="144"/>
      <c r="T263" s="54"/>
      <c r="AT263" s="18" t="s">
        <v>138</v>
      </c>
      <c r="AU263" s="18" t="s">
        <v>87</v>
      </c>
    </row>
    <row r="264" spans="2:65" s="13" customFormat="1" ht="10.199999999999999">
      <c r="B264" s="153"/>
      <c r="D264" s="141" t="s">
        <v>140</v>
      </c>
      <c r="E264" s="154" t="s">
        <v>19</v>
      </c>
      <c r="F264" s="155" t="s">
        <v>397</v>
      </c>
      <c r="H264" s="156">
        <v>829.4</v>
      </c>
      <c r="I264" s="157"/>
      <c r="L264" s="153"/>
      <c r="M264" s="158"/>
      <c r="T264" s="159"/>
      <c r="AT264" s="154" t="s">
        <v>140</v>
      </c>
      <c r="AU264" s="154" t="s">
        <v>87</v>
      </c>
      <c r="AV264" s="13" t="s">
        <v>87</v>
      </c>
      <c r="AW264" s="13" t="s">
        <v>36</v>
      </c>
      <c r="AX264" s="13" t="s">
        <v>85</v>
      </c>
      <c r="AY264" s="154" t="s">
        <v>127</v>
      </c>
    </row>
    <row r="265" spans="2:65" s="1" customFormat="1" ht="33" customHeight="1">
      <c r="B265" s="33"/>
      <c r="C265" s="128" t="s">
        <v>398</v>
      </c>
      <c r="D265" s="128" t="s">
        <v>129</v>
      </c>
      <c r="E265" s="129" t="s">
        <v>399</v>
      </c>
      <c r="F265" s="130" t="s">
        <v>400</v>
      </c>
      <c r="G265" s="131" t="s">
        <v>268</v>
      </c>
      <c r="H265" s="132">
        <v>10</v>
      </c>
      <c r="I265" s="133"/>
      <c r="J265" s="134">
        <f>ROUND(I265*H265,2)</f>
        <v>0</v>
      </c>
      <c r="K265" s="130" t="s">
        <v>133</v>
      </c>
      <c r="L265" s="33"/>
      <c r="M265" s="135" t="s">
        <v>19</v>
      </c>
      <c r="N265" s="136" t="s">
        <v>48</v>
      </c>
      <c r="P265" s="137">
        <f>O265*H265</f>
        <v>0</v>
      </c>
      <c r="Q265" s="137">
        <v>6.0506299999999998E-4</v>
      </c>
      <c r="R265" s="137">
        <f>Q265*H265</f>
        <v>6.0506299999999996E-3</v>
      </c>
      <c r="S265" s="137">
        <v>0</v>
      </c>
      <c r="T265" s="138">
        <f>S265*H265</f>
        <v>0</v>
      </c>
      <c r="AR265" s="139" t="s">
        <v>134</v>
      </c>
      <c r="AT265" s="139" t="s">
        <v>129</v>
      </c>
      <c r="AU265" s="139" t="s">
        <v>87</v>
      </c>
      <c r="AY265" s="18" t="s">
        <v>127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8" t="s">
        <v>85</v>
      </c>
      <c r="BK265" s="140">
        <f>ROUND(I265*H265,2)</f>
        <v>0</v>
      </c>
      <c r="BL265" s="18" t="s">
        <v>134</v>
      </c>
      <c r="BM265" s="139" t="s">
        <v>401</v>
      </c>
    </row>
    <row r="266" spans="2:65" s="1" customFormat="1" ht="38.4">
      <c r="B266" s="33"/>
      <c r="D266" s="141" t="s">
        <v>136</v>
      </c>
      <c r="F266" s="142" t="s">
        <v>402</v>
      </c>
      <c r="I266" s="143"/>
      <c r="L266" s="33"/>
      <c r="M266" s="144"/>
      <c r="T266" s="54"/>
      <c r="AT266" s="18" t="s">
        <v>136</v>
      </c>
      <c r="AU266" s="18" t="s">
        <v>87</v>
      </c>
    </row>
    <row r="267" spans="2:65" s="1" customFormat="1" ht="10.199999999999999">
      <c r="B267" s="33"/>
      <c r="D267" s="145" t="s">
        <v>138</v>
      </c>
      <c r="F267" s="146" t="s">
        <v>403</v>
      </c>
      <c r="I267" s="143"/>
      <c r="L267" s="33"/>
      <c r="M267" s="144"/>
      <c r="T267" s="54"/>
      <c r="AT267" s="18" t="s">
        <v>138</v>
      </c>
      <c r="AU267" s="18" t="s">
        <v>87</v>
      </c>
    </row>
    <row r="268" spans="2:65" s="1" customFormat="1" ht="16.5" customHeight="1">
      <c r="B268" s="33"/>
      <c r="C268" s="128" t="s">
        <v>404</v>
      </c>
      <c r="D268" s="128" t="s">
        <v>129</v>
      </c>
      <c r="E268" s="129" t="s">
        <v>405</v>
      </c>
      <c r="F268" s="130" t="s">
        <v>406</v>
      </c>
      <c r="G268" s="131" t="s">
        <v>268</v>
      </c>
      <c r="H268" s="132">
        <v>10</v>
      </c>
      <c r="I268" s="133"/>
      <c r="J268" s="134">
        <f>ROUND(I268*H268,2)</f>
        <v>0</v>
      </c>
      <c r="K268" s="130" t="s">
        <v>133</v>
      </c>
      <c r="L268" s="33"/>
      <c r="M268" s="135" t="s">
        <v>19</v>
      </c>
      <c r="N268" s="136" t="s">
        <v>48</v>
      </c>
      <c r="P268" s="137">
        <f>O268*H268</f>
        <v>0</v>
      </c>
      <c r="Q268" s="137">
        <v>1.2950000000000001E-6</v>
      </c>
      <c r="R268" s="137">
        <f>Q268*H268</f>
        <v>1.2950000000000001E-5</v>
      </c>
      <c r="S268" s="137">
        <v>0</v>
      </c>
      <c r="T268" s="138">
        <f>S268*H268</f>
        <v>0</v>
      </c>
      <c r="AR268" s="139" t="s">
        <v>134</v>
      </c>
      <c r="AT268" s="139" t="s">
        <v>129</v>
      </c>
      <c r="AU268" s="139" t="s">
        <v>87</v>
      </c>
      <c r="AY268" s="18" t="s">
        <v>127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8" t="s">
        <v>85</v>
      </c>
      <c r="BK268" s="140">
        <f>ROUND(I268*H268,2)</f>
        <v>0</v>
      </c>
      <c r="BL268" s="18" t="s">
        <v>134</v>
      </c>
      <c r="BM268" s="139" t="s">
        <v>407</v>
      </c>
    </row>
    <row r="269" spans="2:65" s="1" customFormat="1" ht="19.2">
      <c r="B269" s="33"/>
      <c r="D269" s="141" t="s">
        <v>136</v>
      </c>
      <c r="F269" s="142" t="s">
        <v>408</v>
      </c>
      <c r="I269" s="143"/>
      <c r="L269" s="33"/>
      <c r="M269" s="144"/>
      <c r="T269" s="54"/>
      <c r="AT269" s="18" t="s">
        <v>136</v>
      </c>
      <c r="AU269" s="18" t="s">
        <v>87</v>
      </c>
    </row>
    <row r="270" spans="2:65" s="1" customFormat="1" ht="10.199999999999999">
      <c r="B270" s="33"/>
      <c r="D270" s="145" t="s">
        <v>138</v>
      </c>
      <c r="F270" s="146" t="s">
        <v>409</v>
      </c>
      <c r="I270" s="143"/>
      <c r="L270" s="33"/>
      <c r="M270" s="144"/>
      <c r="T270" s="54"/>
      <c r="AT270" s="18" t="s">
        <v>138</v>
      </c>
      <c r="AU270" s="18" t="s">
        <v>87</v>
      </c>
    </row>
    <row r="271" spans="2:65" s="13" customFormat="1" ht="10.199999999999999">
      <c r="B271" s="153"/>
      <c r="D271" s="141" t="s">
        <v>140</v>
      </c>
      <c r="E271" s="154" t="s">
        <v>19</v>
      </c>
      <c r="F271" s="155" t="s">
        <v>204</v>
      </c>
      <c r="H271" s="156">
        <v>10</v>
      </c>
      <c r="I271" s="157"/>
      <c r="L271" s="153"/>
      <c r="M271" s="158"/>
      <c r="T271" s="159"/>
      <c r="AT271" s="154" t="s">
        <v>140</v>
      </c>
      <c r="AU271" s="154" t="s">
        <v>87</v>
      </c>
      <c r="AV271" s="13" t="s">
        <v>87</v>
      </c>
      <c r="AW271" s="13" t="s">
        <v>36</v>
      </c>
      <c r="AX271" s="13" t="s">
        <v>85</v>
      </c>
      <c r="AY271" s="154" t="s">
        <v>127</v>
      </c>
    </row>
    <row r="272" spans="2:65" s="11" customFormat="1" ht="22.8" customHeight="1">
      <c r="B272" s="116"/>
      <c r="D272" s="117" t="s">
        <v>76</v>
      </c>
      <c r="E272" s="126" t="s">
        <v>410</v>
      </c>
      <c r="F272" s="126" t="s">
        <v>411</v>
      </c>
      <c r="I272" s="119"/>
      <c r="J272" s="127">
        <f>BK272</f>
        <v>0</v>
      </c>
      <c r="L272" s="116"/>
      <c r="M272" s="121"/>
      <c r="P272" s="122">
        <f>SUM(P273:P295)</f>
        <v>0</v>
      </c>
      <c r="R272" s="122">
        <f>SUM(R273:R295)</f>
        <v>0</v>
      </c>
      <c r="T272" s="123">
        <f>SUM(T273:T295)</f>
        <v>0</v>
      </c>
      <c r="AR272" s="117" t="s">
        <v>85</v>
      </c>
      <c r="AT272" s="124" t="s">
        <v>76</v>
      </c>
      <c r="AU272" s="124" t="s">
        <v>85</v>
      </c>
      <c r="AY272" s="117" t="s">
        <v>127</v>
      </c>
      <c r="BK272" s="125">
        <f>SUM(BK273:BK295)</f>
        <v>0</v>
      </c>
    </row>
    <row r="273" spans="2:65" s="1" customFormat="1" ht="33" customHeight="1">
      <c r="B273" s="33"/>
      <c r="C273" s="128" t="s">
        <v>412</v>
      </c>
      <c r="D273" s="128" t="s">
        <v>129</v>
      </c>
      <c r="E273" s="129" t="s">
        <v>413</v>
      </c>
      <c r="F273" s="130" t="s">
        <v>414</v>
      </c>
      <c r="G273" s="131" t="s">
        <v>214</v>
      </c>
      <c r="H273" s="132">
        <v>75.150000000000006</v>
      </c>
      <c r="I273" s="133"/>
      <c r="J273" s="134">
        <f>ROUND(I273*H273,2)</f>
        <v>0</v>
      </c>
      <c r="K273" s="130" t="s">
        <v>133</v>
      </c>
      <c r="L273" s="33"/>
      <c r="M273" s="135" t="s">
        <v>19</v>
      </c>
      <c r="N273" s="136" t="s">
        <v>48</v>
      </c>
      <c r="P273" s="137">
        <f>O273*H273</f>
        <v>0</v>
      </c>
      <c r="Q273" s="137">
        <v>0</v>
      </c>
      <c r="R273" s="137">
        <f>Q273*H273</f>
        <v>0</v>
      </c>
      <c r="S273" s="137">
        <v>0</v>
      </c>
      <c r="T273" s="138">
        <f>S273*H273</f>
        <v>0</v>
      </c>
      <c r="AR273" s="139" t="s">
        <v>134</v>
      </c>
      <c r="AT273" s="139" t="s">
        <v>129</v>
      </c>
      <c r="AU273" s="139" t="s">
        <v>87</v>
      </c>
      <c r="AY273" s="18" t="s">
        <v>127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8" t="s">
        <v>85</v>
      </c>
      <c r="BK273" s="140">
        <f>ROUND(I273*H273,2)</f>
        <v>0</v>
      </c>
      <c r="BL273" s="18" t="s">
        <v>134</v>
      </c>
      <c r="BM273" s="139" t="s">
        <v>415</v>
      </c>
    </row>
    <row r="274" spans="2:65" s="1" customFormat="1" ht="28.8">
      <c r="B274" s="33"/>
      <c r="D274" s="141" t="s">
        <v>136</v>
      </c>
      <c r="F274" s="142" t="s">
        <v>416</v>
      </c>
      <c r="I274" s="143"/>
      <c r="L274" s="33"/>
      <c r="M274" s="144"/>
      <c r="T274" s="54"/>
      <c r="AT274" s="18" t="s">
        <v>136</v>
      </c>
      <c r="AU274" s="18" t="s">
        <v>87</v>
      </c>
    </row>
    <row r="275" spans="2:65" s="1" customFormat="1" ht="10.199999999999999">
      <c r="B275" s="33"/>
      <c r="D275" s="145" t="s">
        <v>138</v>
      </c>
      <c r="F275" s="146" t="s">
        <v>417</v>
      </c>
      <c r="I275" s="143"/>
      <c r="L275" s="33"/>
      <c r="M275" s="144"/>
      <c r="T275" s="54"/>
      <c r="AT275" s="18" t="s">
        <v>138</v>
      </c>
      <c r="AU275" s="18" t="s">
        <v>87</v>
      </c>
    </row>
    <row r="276" spans="2:65" s="13" customFormat="1" ht="10.199999999999999">
      <c r="B276" s="153"/>
      <c r="D276" s="141" t="s">
        <v>140</v>
      </c>
      <c r="E276" s="154" t="s">
        <v>19</v>
      </c>
      <c r="F276" s="155" t="s">
        <v>418</v>
      </c>
      <c r="H276" s="156">
        <v>75.150000000000006</v>
      </c>
      <c r="I276" s="157"/>
      <c r="L276" s="153"/>
      <c r="M276" s="158"/>
      <c r="T276" s="159"/>
      <c r="AT276" s="154" t="s">
        <v>140</v>
      </c>
      <c r="AU276" s="154" t="s">
        <v>87</v>
      </c>
      <c r="AV276" s="13" t="s">
        <v>87</v>
      </c>
      <c r="AW276" s="13" t="s">
        <v>36</v>
      </c>
      <c r="AX276" s="13" t="s">
        <v>85</v>
      </c>
      <c r="AY276" s="154" t="s">
        <v>127</v>
      </c>
    </row>
    <row r="277" spans="2:65" s="1" customFormat="1" ht="21.75" customHeight="1">
      <c r="B277" s="33"/>
      <c r="C277" s="128" t="s">
        <v>419</v>
      </c>
      <c r="D277" s="128" t="s">
        <v>129</v>
      </c>
      <c r="E277" s="129" t="s">
        <v>420</v>
      </c>
      <c r="F277" s="130" t="s">
        <v>421</v>
      </c>
      <c r="G277" s="131" t="s">
        <v>214</v>
      </c>
      <c r="H277" s="132">
        <v>306.19600000000003</v>
      </c>
      <c r="I277" s="133"/>
      <c r="J277" s="134">
        <f>ROUND(I277*H277,2)</f>
        <v>0</v>
      </c>
      <c r="K277" s="130" t="s">
        <v>133</v>
      </c>
      <c r="L277" s="33"/>
      <c r="M277" s="135" t="s">
        <v>19</v>
      </c>
      <c r="N277" s="136" t="s">
        <v>48</v>
      </c>
      <c r="P277" s="137">
        <f>O277*H277</f>
        <v>0</v>
      </c>
      <c r="Q277" s="137">
        <v>0</v>
      </c>
      <c r="R277" s="137">
        <f>Q277*H277</f>
        <v>0</v>
      </c>
      <c r="S277" s="137">
        <v>0</v>
      </c>
      <c r="T277" s="138">
        <f>S277*H277</f>
        <v>0</v>
      </c>
      <c r="AR277" s="139" t="s">
        <v>134</v>
      </c>
      <c r="AT277" s="139" t="s">
        <v>129</v>
      </c>
      <c r="AU277" s="139" t="s">
        <v>87</v>
      </c>
      <c r="AY277" s="18" t="s">
        <v>127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8" t="s">
        <v>85</v>
      </c>
      <c r="BK277" s="140">
        <f>ROUND(I277*H277,2)</f>
        <v>0</v>
      </c>
      <c r="BL277" s="18" t="s">
        <v>134</v>
      </c>
      <c r="BM277" s="139" t="s">
        <v>422</v>
      </c>
    </row>
    <row r="278" spans="2:65" s="1" customFormat="1" ht="28.8">
      <c r="B278" s="33"/>
      <c r="D278" s="141" t="s">
        <v>136</v>
      </c>
      <c r="F278" s="142" t="s">
        <v>423</v>
      </c>
      <c r="I278" s="143"/>
      <c r="L278" s="33"/>
      <c r="M278" s="144"/>
      <c r="T278" s="54"/>
      <c r="AT278" s="18" t="s">
        <v>136</v>
      </c>
      <c r="AU278" s="18" t="s">
        <v>87</v>
      </c>
    </row>
    <row r="279" spans="2:65" s="1" customFormat="1" ht="10.199999999999999">
      <c r="B279" s="33"/>
      <c r="D279" s="145" t="s">
        <v>138</v>
      </c>
      <c r="F279" s="146" t="s">
        <v>424</v>
      </c>
      <c r="I279" s="143"/>
      <c r="L279" s="33"/>
      <c r="M279" s="144"/>
      <c r="T279" s="54"/>
      <c r="AT279" s="18" t="s">
        <v>138</v>
      </c>
      <c r="AU279" s="18" t="s">
        <v>87</v>
      </c>
    </row>
    <row r="280" spans="2:65" s="1" customFormat="1" ht="24.15" customHeight="1">
      <c r="B280" s="33"/>
      <c r="C280" s="128" t="s">
        <v>425</v>
      </c>
      <c r="D280" s="128" t="s">
        <v>129</v>
      </c>
      <c r="E280" s="129" t="s">
        <v>426</v>
      </c>
      <c r="F280" s="130" t="s">
        <v>427</v>
      </c>
      <c r="G280" s="131" t="s">
        <v>214</v>
      </c>
      <c r="H280" s="132">
        <v>4286.7439999999997</v>
      </c>
      <c r="I280" s="133"/>
      <c r="J280" s="134">
        <f>ROUND(I280*H280,2)</f>
        <v>0</v>
      </c>
      <c r="K280" s="130" t="s">
        <v>133</v>
      </c>
      <c r="L280" s="33"/>
      <c r="M280" s="135" t="s">
        <v>19</v>
      </c>
      <c r="N280" s="136" t="s">
        <v>48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134</v>
      </c>
      <c r="AT280" s="139" t="s">
        <v>129</v>
      </c>
      <c r="AU280" s="139" t="s">
        <v>87</v>
      </c>
      <c r="AY280" s="18" t="s">
        <v>127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8" t="s">
        <v>85</v>
      </c>
      <c r="BK280" s="140">
        <f>ROUND(I280*H280,2)</f>
        <v>0</v>
      </c>
      <c r="BL280" s="18" t="s">
        <v>134</v>
      </c>
      <c r="BM280" s="139" t="s">
        <v>428</v>
      </c>
    </row>
    <row r="281" spans="2:65" s="1" customFormat="1" ht="28.8">
      <c r="B281" s="33"/>
      <c r="D281" s="141" t="s">
        <v>136</v>
      </c>
      <c r="F281" s="142" t="s">
        <v>429</v>
      </c>
      <c r="I281" s="143"/>
      <c r="L281" s="33"/>
      <c r="M281" s="144"/>
      <c r="T281" s="54"/>
      <c r="AT281" s="18" t="s">
        <v>136</v>
      </c>
      <c r="AU281" s="18" t="s">
        <v>87</v>
      </c>
    </row>
    <row r="282" spans="2:65" s="1" customFormat="1" ht="10.199999999999999">
      <c r="B282" s="33"/>
      <c r="D282" s="145" t="s">
        <v>138</v>
      </c>
      <c r="F282" s="146" t="s">
        <v>430</v>
      </c>
      <c r="I282" s="143"/>
      <c r="L282" s="33"/>
      <c r="M282" s="144"/>
      <c r="T282" s="54"/>
      <c r="AT282" s="18" t="s">
        <v>138</v>
      </c>
      <c r="AU282" s="18" t="s">
        <v>87</v>
      </c>
    </row>
    <row r="283" spans="2:65" s="13" customFormat="1" ht="10.199999999999999">
      <c r="B283" s="153"/>
      <c r="D283" s="141" t="s">
        <v>140</v>
      </c>
      <c r="F283" s="155" t="s">
        <v>431</v>
      </c>
      <c r="H283" s="156">
        <v>4286.7439999999997</v>
      </c>
      <c r="I283" s="157"/>
      <c r="L283" s="153"/>
      <c r="M283" s="158"/>
      <c r="T283" s="159"/>
      <c r="AT283" s="154" t="s">
        <v>140</v>
      </c>
      <c r="AU283" s="154" t="s">
        <v>87</v>
      </c>
      <c r="AV283" s="13" t="s">
        <v>87</v>
      </c>
      <c r="AW283" s="13" t="s">
        <v>4</v>
      </c>
      <c r="AX283" s="13" t="s">
        <v>85</v>
      </c>
      <c r="AY283" s="154" t="s">
        <v>127</v>
      </c>
    </row>
    <row r="284" spans="2:65" s="1" customFormat="1" ht="24.15" customHeight="1">
      <c r="B284" s="33"/>
      <c r="C284" s="128" t="s">
        <v>432</v>
      </c>
      <c r="D284" s="128" t="s">
        <v>129</v>
      </c>
      <c r="E284" s="129" t="s">
        <v>433</v>
      </c>
      <c r="F284" s="130" t="s">
        <v>434</v>
      </c>
      <c r="G284" s="131" t="s">
        <v>214</v>
      </c>
      <c r="H284" s="132">
        <v>306.19600000000003</v>
      </c>
      <c r="I284" s="133"/>
      <c r="J284" s="134">
        <f>ROUND(I284*H284,2)</f>
        <v>0</v>
      </c>
      <c r="K284" s="130" t="s">
        <v>133</v>
      </c>
      <c r="L284" s="33"/>
      <c r="M284" s="135" t="s">
        <v>19</v>
      </c>
      <c r="N284" s="136" t="s">
        <v>48</v>
      </c>
      <c r="P284" s="137">
        <f>O284*H284</f>
        <v>0</v>
      </c>
      <c r="Q284" s="137">
        <v>0</v>
      </c>
      <c r="R284" s="137">
        <f>Q284*H284</f>
        <v>0</v>
      </c>
      <c r="S284" s="137">
        <v>0</v>
      </c>
      <c r="T284" s="138">
        <f>S284*H284</f>
        <v>0</v>
      </c>
      <c r="AR284" s="139" t="s">
        <v>134</v>
      </c>
      <c r="AT284" s="139" t="s">
        <v>129</v>
      </c>
      <c r="AU284" s="139" t="s">
        <v>87</v>
      </c>
      <c r="AY284" s="18" t="s">
        <v>127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8" t="s">
        <v>85</v>
      </c>
      <c r="BK284" s="140">
        <f>ROUND(I284*H284,2)</f>
        <v>0</v>
      </c>
      <c r="BL284" s="18" t="s">
        <v>134</v>
      </c>
      <c r="BM284" s="139" t="s">
        <v>435</v>
      </c>
    </row>
    <row r="285" spans="2:65" s="1" customFormat="1" ht="19.2">
      <c r="B285" s="33"/>
      <c r="D285" s="141" t="s">
        <v>136</v>
      </c>
      <c r="F285" s="142" t="s">
        <v>436</v>
      </c>
      <c r="I285" s="143"/>
      <c r="L285" s="33"/>
      <c r="M285" s="144"/>
      <c r="T285" s="54"/>
      <c r="AT285" s="18" t="s">
        <v>136</v>
      </c>
      <c r="AU285" s="18" t="s">
        <v>87</v>
      </c>
    </row>
    <row r="286" spans="2:65" s="1" customFormat="1" ht="10.199999999999999">
      <c r="B286" s="33"/>
      <c r="D286" s="145" t="s">
        <v>138</v>
      </c>
      <c r="F286" s="146" t="s">
        <v>437</v>
      </c>
      <c r="I286" s="143"/>
      <c r="L286" s="33"/>
      <c r="M286" s="144"/>
      <c r="T286" s="54"/>
      <c r="AT286" s="18" t="s">
        <v>138</v>
      </c>
      <c r="AU286" s="18" t="s">
        <v>87</v>
      </c>
    </row>
    <row r="287" spans="2:65" s="1" customFormat="1" ht="44.25" customHeight="1">
      <c r="B287" s="33"/>
      <c r="C287" s="128" t="s">
        <v>438</v>
      </c>
      <c r="D287" s="128" t="s">
        <v>129</v>
      </c>
      <c r="E287" s="129" t="s">
        <v>439</v>
      </c>
      <c r="F287" s="130" t="s">
        <v>216</v>
      </c>
      <c r="G287" s="131" t="s">
        <v>214</v>
      </c>
      <c r="H287" s="132">
        <v>231.04599999999999</v>
      </c>
      <c r="I287" s="133"/>
      <c r="J287" s="134">
        <f>ROUND(I287*H287,2)</f>
        <v>0</v>
      </c>
      <c r="K287" s="130" t="s">
        <v>133</v>
      </c>
      <c r="L287" s="33"/>
      <c r="M287" s="135" t="s">
        <v>19</v>
      </c>
      <c r="N287" s="136" t="s">
        <v>48</v>
      </c>
      <c r="P287" s="137">
        <f>O287*H287</f>
        <v>0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AR287" s="139" t="s">
        <v>134</v>
      </c>
      <c r="AT287" s="139" t="s">
        <v>129</v>
      </c>
      <c r="AU287" s="139" t="s">
        <v>87</v>
      </c>
      <c r="AY287" s="18" t="s">
        <v>127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8" t="s">
        <v>85</v>
      </c>
      <c r="BK287" s="140">
        <f>ROUND(I287*H287,2)</f>
        <v>0</v>
      </c>
      <c r="BL287" s="18" t="s">
        <v>134</v>
      </c>
      <c r="BM287" s="139" t="s">
        <v>440</v>
      </c>
    </row>
    <row r="288" spans="2:65" s="1" customFormat="1" ht="28.8">
      <c r="B288" s="33"/>
      <c r="D288" s="141" t="s">
        <v>136</v>
      </c>
      <c r="F288" s="142" t="s">
        <v>216</v>
      </c>
      <c r="I288" s="143"/>
      <c r="L288" s="33"/>
      <c r="M288" s="144"/>
      <c r="T288" s="54"/>
      <c r="AT288" s="18" t="s">
        <v>136</v>
      </c>
      <c r="AU288" s="18" t="s">
        <v>87</v>
      </c>
    </row>
    <row r="289" spans="2:65" s="1" customFormat="1" ht="10.199999999999999">
      <c r="B289" s="33"/>
      <c r="D289" s="145" t="s">
        <v>138</v>
      </c>
      <c r="F289" s="146" t="s">
        <v>441</v>
      </c>
      <c r="I289" s="143"/>
      <c r="L289" s="33"/>
      <c r="M289" s="144"/>
      <c r="T289" s="54"/>
      <c r="AT289" s="18" t="s">
        <v>138</v>
      </c>
      <c r="AU289" s="18" t="s">
        <v>87</v>
      </c>
    </row>
    <row r="290" spans="2:65" s="13" customFormat="1" ht="10.199999999999999">
      <c r="B290" s="153"/>
      <c r="D290" s="141" t="s">
        <v>140</v>
      </c>
      <c r="E290" s="154" t="s">
        <v>19</v>
      </c>
      <c r="F290" s="155" t="s">
        <v>442</v>
      </c>
      <c r="H290" s="156">
        <v>306.19600000000003</v>
      </c>
      <c r="I290" s="157"/>
      <c r="L290" s="153"/>
      <c r="M290" s="158"/>
      <c r="T290" s="159"/>
      <c r="AT290" s="154" t="s">
        <v>140</v>
      </c>
      <c r="AU290" s="154" t="s">
        <v>87</v>
      </c>
      <c r="AV290" s="13" t="s">
        <v>87</v>
      </c>
      <c r="AW290" s="13" t="s">
        <v>36</v>
      </c>
      <c r="AX290" s="13" t="s">
        <v>77</v>
      </c>
      <c r="AY290" s="154" t="s">
        <v>127</v>
      </c>
    </row>
    <row r="291" spans="2:65" s="13" customFormat="1" ht="10.199999999999999">
      <c r="B291" s="153"/>
      <c r="D291" s="141" t="s">
        <v>140</v>
      </c>
      <c r="E291" s="154" t="s">
        <v>19</v>
      </c>
      <c r="F291" s="155" t="s">
        <v>443</v>
      </c>
      <c r="H291" s="156">
        <v>-75.150000000000006</v>
      </c>
      <c r="I291" s="157"/>
      <c r="L291" s="153"/>
      <c r="M291" s="158"/>
      <c r="T291" s="159"/>
      <c r="AT291" s="154" t="s">
        <v>140</v>
      </c>
      <c r="AU291" s="154" t="s">
        <v>87</v>
      </c>
      <c r="AV291" s="13" t="s">
        <v>87</v>
      </c>
      <c r="AW291" s="13" t="s">
        <v>36</v>
      </c>
      <c r="AX291" s="13" t="s">
        <v>77</v>
      </c>
      <c r="AY291" s="154" t="s">
        <v>127</v>
      </c>
    </row>
    <row r="292" spans="2:65" s="14" customFormat="1" ht="10.199999999999999">
      <c r="B292" s="160"/>
      <c r="D292" s="141" t="s">
        <v>140</v>
      </c>
      <c r="E292" s="161" t="s">
        <v>19</v>
      </c>
      <c r="F292" s="162" t="s">
        <v>152</v>
      </c>
      <c r="H292" s="163">
        <v>231.04599999999999</v>
      </c>
      <c r="I292" s="164"/>
      <c r="L292" s="160"/>
      <c r="M292" s="165"/>
      <c r="T292" s="166"/>
      <c r="AT292" s="161" t="s">
        <v>140</v>
      </c>
      <c r="AU292" s="161" t="s">
        <v>87</v>
      </c>
      <c r="AV292" s="14" t="s">
        <v>134</v>
      </c>
      <c r="AW292" s="14" t="s">
        <v>36</v>
      </c>
      <c r="AX292" s="14" t="s">
        <v>85</v>
      </c>
      <c r="AY292" s="161" t="s">
        <v>127</v>
      </c>
    </row>
    <row r="293" spans="2:65" s="1" customFormat="1" ht="44.25" customHeight="1">
      <c r="B293" s="33"/>
      <c r="C293" s="128" t="s">
        <v>444</v>
      </c>
      <c r="D293" s="128" t="s">
        <v>129</v>
      </c>
      <c r="E293" s="129" t="s">
        <v>445</v>
      </c>
      <c r="F293" s="130" t="s">
        <v>446</v>
      </c>
      <c r="G293" s="131" t="s">
        <v>214</v>
      </c>
      <c r="H293" s="132">
        <v>0</v>
      </c>
      <c r="I293" s="133"/>
      <c r="J293" s="134">
        <f>ROUND(I293*H293,2)</f>
        <v>0</v>
      </c>
      <c r="K293" s="130" t="s">
        <v>133</v>
      </c>
      <c r="L293" s="33"/>
      <c r="M293" s="135" t="s">
        <v>19</v>
      </c>
      <c r="N293" s="136" t="s">
        <v>48</v>
      </c>
      <c r="P293" s="137">
        <f>O293*H293</f>
        <v>0</v>
      </c>
      <c r="Q293" s="137">
        <v>0</v>
      </c>
      <c r="R293" s="137">
        <f>Q293*H293</f>
        <v>0</v>
      </c>
      <c r="S293" s="137">
        <v>0</v>
      </c>
      <c r="T293" s="138">
        <f>S293*H293</f>
        <v>0</v>
      </c>
      <c r="AR293" s="139" t="s">
        <v>134</v>
      </c>
      <c r="AT293" s="139" t="s">
        <v>129</v>
      </c>
      <c r="AU293" s="139" t="s">
        <v>87</v>
      </c>
      <c r="AY293" s="18" t="s">
        <v>127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85</v>
      </c>
      <c r="BK293" s="140">
        <f>ROUND(I293*H293,2)</f>
        <v>0</v>
      </c>
      <c r="BL293" s="18" t="s">
        <v>134</v>
      </c>
      <c r="BM293" s="139" t="s">
        <v>447</v>
      </c>
    </row>
    <row r="294" spans="2:65" s="1" customFormat="1" ht="28.8">
      <c r="B294" s="33"/>
      <c r="D294" s="141" t="s">
        <v>136</v>
      </c>
      <c r="F294" s="142" t="s">
        <v>446</v>
      </c>
      <c r="I294" s="143"/>
      <c r="L294" s="33"/>
      <c r="M294" s="144"/>
      <c r="T294" s="54"/>
      <c r="AT294" s="18" t="s">
        <v>136</v>
      </c>
      <c r="AU294" s="18" t="s">
        <v>87</v>
      </c>
    </row>
    <row r="295" spans="2:65" s="1" customFormat="1" ht="10.199999999999999">
      <c r="B295" s="33"/>
      <c r="D295" s="145" t="s">
        <v>138</v>
      </c>
      <c r="F295" s="146" t="s">
        <v>448</v>
      </c>
      <c r="I295" s="143"/>
      <c r="L295" s="33"/>
      <c r="M295" s="144"/>
      <c r="T295" s="54"/>
      <c r="AT295" s="18" t="s">
        <v>138</v>
      </c>
      <c r="AU295" s="18" t="s">
        <v>87</v>
      </c>
    </row>
    <row r="296" spans="2:65" s="11" customFormat="1" ht="22.8" customHeight="1">
      <c r="B296" s="116"/>
      <c r="D296" s="117" t="s">
        <v>76</v>
      </c>
      <c r="E296" s="126" t="s">
        <v>449</v>
      </c>
      <c r="F296" s="126" t="s">
        <v>450</v>
      </c>
      <c r="I296" s="119"/>
      <c r="J296" s="127">
        <f>BK296</f>
        <v>0</v>
      </c>
      <c r="L296" s="116"/>
      <c r="M296" s="121"/>
      <c r="P296" s="122">
        <f>SUM(P297:P299)</f>
        <v>0</v>
      </c>
      <c r="R296" s="122">
        <f>SUM(R297:R299)</f>
        <v>0</v>
      </c>
      <c r="T296" s="123">
        <f>SUM(T297:T299)</f>
        <v>0</v>
      </c>
      <c r="AR296" s="117" t="s">
        <v>85</v>
      </c>
      <c r="AT296" s="124" t="s">
        <v>76</v>
      </c>
      <c r="AU296" s="124" t="s">
        <v>85</v>
      </c>
      <c r="AY296" s="117" t="s">
        <v>127</v>
      </c>
      <c r="BK296" s="125">
        <f>SUM(BK297:BK299)</f>
        <v>0</v>
      </c>
    </row>
    <row r="297" spans="2:65" s="1" customFormat="1" ht="33" customHeight="1">
      <c r="B297" s="33"/>
      <c r="C297" s="128" t="s">
        <v>451</v>
      </c>
      <c r="D297" s="128" t="s">
        <v>129</v>
      </c>
      <c r="E297" s="129" t="s">
        <v>452</v>
      </c>
      <c r="F297" s="130" t="s">
        <v>453</v>
      </c>
      <c r="G297" s="131" t="s">
        <v>214</v>
      </c>
      <c r="H297" s="132">
        <v>1071.018</v>
      </c>
      <c r="I297" s="133"/>
      <c r="J297" s="134">
        <f>ROUND(I297*H297,2)</f>
        <v>0</v>
      </c>
      <c r="K297" s="130" t="s">
        <v>133</v>
      </c>
      <c r="L297" s="33"/>
      <c r="M297" s="135" t="s">
        <v>19</v>
      </c>
      <c r="N297" s="136" t="s">
        <v>48</v>
      </c>
      <c r="P297" s="137">
        <f>O297*H297</f>
        <v>0</v>
      </c>
      <c r="Q297" s="137">
        <v>0</v>
      </c>
      <c r="R297" s="137">
        <f>Q297*H297</f>
        <v>0</v>
      </c>
      <c r="S297" s="137">
        <v>0</v>
      </c>
      <c r="T297" s="138">
        <f>S297*H297</f>
        <v>0</v>
      </c>
      <c r="AR297" s="139" t="s">
        <v>134</v>
      </c>
      <c r="AT297" s="139" t="s">
        <v>129</v>
      </c>
      <c r="AU297" s="139" t="s">
        <v>87</v>
      </c>
      <c r="AY297" s="18" t="s">
        <v>127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8" t="s">
        <v>85</v>
      </c>
      <c r="BK297" s="140">
        <f>ROUND(I297*H297,2)</f>
        <v>0</v>
      </c>
      <c r="BL297" s="18" t="s">
        <v>134</v>
      </c>
      <c r="BM297" s="139" t="s">
        <v>454</v>
      </c>
    </row>
    <row r="298" spans="2:65" s="1" customFormat="1" ht="28.8">
      <c r="B298" s="33"/>
      <c r="D298" s="141" t="s">
        <v>136</v>
      </c>
      <c r="F298" s="142" t="s">
        <v>455</v>
      </c>
      <c r="I298" s="143"/>
      <c r="L298" s="33"/>
      <c r="M298" s="144"/>
      <c r="T298" s="54"/>
      <c r="AT298" s="18" t="s">
        <v>136</v>
      </c>
      <c r="AU298" s="18" t="s">
        <v>87</v>
      </c>
    </row>
    <row r="299" spans="2:65" s="1" customFormat="1" ht="10.199999999999999">
      <c r="B299" s="33"/>
      <c r="D299" s="145" t="s">
        <v>138</v>
      </c>
      <c r="F299" s="146" t="s">
        <v>456</v>
      </c>
      <c r="I299" s="143"/>
      <c r="L299" s="33"/>
      <c r="M299" s="144"/>
      <c r="T299" s="54"/>
      <c r="AT299" s="18" t="s">
        <v>138</v>
      </c>
      <c r="AU299" s="18" t="s">
        <v>87</v>
      </c>
    </row>
    <row r="300" spans="2:65" s="11" customFormat="1" ht="25.95" customHeight="1">
      <c r="B300" s="116"/>
      <c r="D300" s="117" t="s">
        <v>76</v>
      </c>
      <c r="E300" s="118" t="s">
        <v>94</v>
      </c>
      <c r="F300" s="118" t="s">
        <v>457</v>
      </c>
      <c r="I300" s="119"/>
      <c r="J300" s="120">
        <f>BK300</f>
        <v>0</v>
      </c>
      <c r="L300" s="116"/>
      <c r="M300" s="121"/>
      <c r="P300" s="122">
        <f>P301</f>
        <v>0</v>
      </c>
      <c r="R300" s="122">
        <f>R301</f>
        <v>0</v>
      </c>
      <c r="T300" s="123">
        <f>T301</f>
        <v>0</v>
      </c>
      <c r="AR300" s="117" t="s">
        <v>165</v>
      </c>
      <c r="AT300" s="124" t="s">
        <v>76</v>
      </c>
      <c r="AU300" s="124" t="s">
        <v>77</v>
      </c>
      <c r="AY300" s="117" t="s">
        <v>127</v>
      </c>
      <c r="BK300" s="125">
        <f>BK301</f>
        <v>0</v>
      </c>
    </row>
    <row r="301" spans="2:65" s="11" customFormat="1" ht="22.8" customHeight="1">
      <c r="B301" s="116"/>
      <c r="D301" s="117" t="s">
        <v>76</v>
      </c>
      <c r="E301" s="126" t="s">
        <v>458</v>
      </c>
      <c r="F301" s="126" t="s">
        <v>459</v>
      </c>
      <c r="I301" s="119"/>
      <c r="J301" s="127">
        <f>BK301</f>
        <v>0</v>
      </c>
      <c r="L301" s="116"/>
      <c r="M301" s="121"/>
      <c r="P301" s="122">
        <f>SUM(P302:P312)</f>
        <v>0</v>
      </c>
      <c r="R301" s="122">
        <f>SUM(R302:R312)</f>
        <v>0</v>
      </c>
      <c r="T301" s="123">
        <f>SUM(T302:T312)</f>
        <v>0</v>
      </c>
      <c r="AR301" s="117" t="s">
        <v>165</v>
      </c>
      <c r="AT301" s="124" t="s">
        <v>76</v>
      </c>
      <c r="AU301" s="124" t="s">
        <v>85</v>
      </c>
      <c r="AY301" s="117" t="s">
        <v>127</v>
      </c>
      <c r="BK301" s="125">
        <f>SUM(BK302:BK312)</f>
        <v>0</v>
      </c>
    </row>
    <row r="302" spans="2:65" s="1" customFormat="1" ht="16.5" customHeight="1">
      <c r="B302" s="33"/>
      <c r="C302" s="128" t="s">
        <v>460</v>
      </c>
      <c r="D302" s="128" t="s">
        <v>129</v>
      </c>
      <c r="E302" s="129" t="s">
        <v>461</v>
      </c>
      <c r="F302" s="130" t="s">
        <v>462</v>
      </c>
      <c r="G302" s="131" t="s">
        <v>463</v>
      </c>
      <c r="H302" s="132">
        <v>6</v>
      </c>
      <c r="I302" s="133"/>
      <c r="J302" s="134">
        <f>ROUND(I302*H302,2)</f>
        <v>0</v>
      </c>
      <c r="K302" s="130" t="s">
        <v>464</v>
      </c>
      <c r="L302" s="33"/>
      <c r="M302" s="135" t="s">
        <v>19</v>
      </c>
      <c r="N302" s="136" t="s">
        <v>48</v>
      </c>
      <c r="P302" s="137">
        <f>O302*H302</f>
        <v>0</v>
      </c>
      <c r="Q302" s="137">
        <v>0</v>
      </c>
      <c r="R302" s="137">
        <f>Q302*H302</f>
        <v>0</v>
      </c>
      <c r="S302" s="137">
        <v>0</v>
      </c>
      <c r="T302" s="138">
        <f>S302*H302</f>
        <v>0</v>
      </c>
      <c r="AR302" s="139" t="s">
        <v>465</v>
      </c>
      <c r="AT302" s="139" t="s">
        <v>129</v>
      </c>
      <c r="AU302" s="139" t="s">
        <v>87</v>
      </c>
      <c r="AY302" s="18" t="s">
        <v>127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8" t="s">
        <v>85</v>
      </c>
      <c r="BK302" s="140">
        <f>ROUND(I302*H302,2)</f>
        <v>0</v>
      </c>
      <c r="BL302" s="18" t="s">
        <v>465</v>
      </c>
      <c r="BM302" s="139" t="s">
        <v>466</v>
      </c>
    </row>
    <row r="303" spans="2:65" s="1" customFormat="1" ht="10.199999999999999">
      <c r="B303" s="33"/>
      <c r="D303" s="141" t="s">
        <v>136</v>
      </c>
      <c r="F303" s="142" t="s">
        <v>462</v>
      </c>
      <c r="I303" s="143"/>
      <c r="L303" s="33"/>
      <c r="M303" s="144"/>
      <c r="T303" s="54"/>
      <c r="AT303" s="18" t="s">
        <v>136</v>
      </c>
      <c r="AU303" s="18" t="s">
        <v>87</v>
      </c>
    </row>
    <row r="304" spans="2:65" s="1" customFormat="1" ht="10.199999999999999">
      <c r="B304" s="33"/>
      <c r="D304" s="145" t="s">
        <v>138</v>
      </c>
      <c r="F304" s="146" t="s">
        <v>467</v>
      </c>
      <c r="I304" s="143"/>
      <c r="L304" s="33"/>
      <c r="M304" s="144"/>
      <c r="T304" s="54"/>
      <c r="AT304" s="18" t="s">
        <v>138</v>
      </c>
      <c r="AU304" s="18" t="s">
        <v>87</v>
      </c>
    </row>
    <row r="305" spans="2:65" s="12" customFormat="1" ht="10.199999999999999">
      <c r="B305" s="147"/>
      <c r="D305" s="141" t="s">
        <v>140</v>
      </c>
      <c r="E305" s="148" t="s">
        <v>19</v>
      </c>
      <c r="F305" s="149" t="s">
        <v>468</v>
      </c>
      <c r="H305" s="148" t="s">
        <v>19</v>
      </c>
      <c r="I305" s="150"/>
      <c r="L305" s="147"/>
      <c r="M305" s="151"/>
      <c r="T305" s="152"/>
      <c r="AT305" s="148" t="s">
        <v>140</v>
      </c>
      <c r="AU305" s="148" t="s">
        <v>87</v>
      </c>
      <c r="AV305" s="12" t="s">
        <v>85</v>
      </c>
      <c r="AW305" s="12" t="s">
        <v>36</v>
      </c>
      <c r="AX305" s="12" t="s">
        <v>77</v>
      </c>
      <c r="AY305" s="148" t="s">
        <v>127</v>
      </c>
    </row>
    <row r="306" spans="2:65" s="13" customFormat="1" ht="10.199999999999999">
      <c r="B306" s="153"/>
      <c r="D306" s="141" t="s">
        <v>140</v>
      </c>
      <c r="E306" s="154" t="s">
        <v>19</v>
      </c>
      <c r="F306" s="155" t="s">
        <v>153</v>
      </c>
      <c r="H306" s="156">
        <v>3</v>
      </c>
      <c r="I306" s="157"/>
      <c r="L306" s="153"/>
      <c r="M306" s="158"/>
      <c r="T306" s="159"/>
      <c r="AT306" s="154" t="s">
        <v>140</v>
      </c>
      <c r="AU306" s="154" t="s">
        <v>87</v>
      </c>
      <c r="AV306" s="13" t="s">
        <v>87</v>
      </c>
      <c r="AW306" s="13" t="s">
        <v>36</v>
      </c>
      <c r="AX306" s="13" t="s">
        <v>77</v>
      </c>
      <c r="AY306" s="154" t="s">
        <v>127</v>
      </c>
    </row>
    <row r="307" spans="2:65" s="12" customFormat="1" ht="10.199999999999999">
      <c r="B307" s="147"/>
      <c r="D307" s="141" t="s">
        <v>140</v>
      </c>
      <c r="E307" s="148" t="s">
        <v>19</v>
      </c>
      <c r="F307" s="149" t="s">
        <v>469</v>
      </c>
      <c r="H307" s="148" t="s">
        <v>19</v>
      </c>
      <c r="I307" s="150"/>
      <c r="L307" s="147"/>
      <c r="M307" s="151"/>
      <c r="T307" s="152"/>
      <c r="AT307" s="148" t="s">
        <v>140</v>
      </c>
      <c r="AU307" s="148" t="s">
        <v>87</v>
      </c>
      <c r="AV307" s="12" t="s">
        <v>85</v>
      </c>
      <c r="AW307" s="12" t="s">
        <v>36</v>
      </c>
      <c r="AX307" s="12" t="s">
        <v>77</v>
      </c>
      <c r="AY307" s="148" t="s">
        <v>127</v>
      </c>
    </row>
    <row r="308" spans="2:65" s="13" customFormat="1" ht="10.199999999999999">
      <c r="B308" s="153"/>
      <c r="D308" s="141" t="s">
        <v>140</v>
      </c>
      <c r="E308" s="154" t="s">
        <v>19</v>
      </c>
      <c r="F308" s="155" t="s">
        <v>153</v>
      </c>
      <c r="H308" s="156">
        <v>3</v>
      </c>
      <c r="I308" s="157"/>
      <c r="L308" s="153"/>
      <c r="M308" s="158"/>
      <c r="T308" s="159"/>
      <c r="AT308" s="154" t="s">
        <v>140</v>
      </c>
      <c r="AU308" s="154" t="s">
        <v>87</v>
      </c>
      <c r="AV308" s="13" t="s">
        <v>87</v>
      </c>
      <c r="AW308" s="13" t="s">
        <v>36</v>
      </c>
      <c r="AX308" s="13" t="s">
        <v>77</v>
      </c>
      <c r="AY308" s="154" t="s">
        <v>127</v>
      </c>
    </row>
    <row r="309" spans="2:65" s="14" customFormat="1" ht="10.199999999999999">
      <c r="B309" s="160"/>
      <c r="D309" s="141" t="s">
        <v>140</v>
      </c>
      <c r="E309" s="161" t="s">
        <v>19</v>
      </c>
      <c r="F309" s="162" t="s">
        <v>152</v>
      </c>
      <c r="H309" s="163">
        <v>6</v>
      </c>
      <c r="I309" s="164"/>
      <c r="L309" s="160"/>
      <c r="M309" s="165"/>
      <c r="T309" s="166"/>
      <c r="AT309" s="161" t="s">
        <v>140</v>
      </c>
      <c r="AU309" s="161" t="s">
        <v>87</v>
      </c>
      <c r="AV309" s="14" t="s">
        <v>134</v>
      </c>
      <c r="AW309" s="14" t="s">
        <v>36</v>
      </c>
      <c r="AX309" s="14" t="s">
        <v>85</v>
      </c>
      <c r="AY309" s="161" t="s">
        <v>127</v>
      </c>
    </row>
    <row r="310" spans="2:65" s="1" customFormat="1" ht="24.15" customHeight="1">
      <c r="B310" s="33"/>
      <c r="C310" s="128" t="s">
        <v>470</v>
      </c>
      <c r="D310" s="128" t="s">
        <v>129</v>
      </c>
      <c r="E310" s="129" t="s">
        <v>471</v>
      </c>
      <c r="F310" s="130" t="s">
        <v>472</v>
      </c>
      <c r="G310" s="131" t="s">
        <v>473</v>
      </c>
      <c r="H310" s="132">
        <v>1</v>
      </c>
      <c r="I310" s="133"/>
      <c r="J310" s="134">
        <f>ROUND(I310*H310,2)</f>
        <v>0</v>
      </c>
      <c r="K310" s="130" t="s">
        <v>464</v>
      </c>
      <c r="L310" s="33"/>
      <c r="M310" s="135" t="s">
        <v>19</v>
      </c>
      <c r="N310" s="136" t="s">
        <v>48</v>
      </c>
      <c r="P310" s="137">
        <f>O310*H310</f>
        <v>0</v>
      </c>
      <c r="Q310" s="137">
        <v>0</v>
      </c>
      <c r="R310" s="137">
        <f>Q310*H310</f>
        <v>0</v>
      </c>
      <c r="S310" s="137">
        <v>0</v>
      </c>
      <c r="T310" s="138">
        <f>S310*H310</f>
        <v>0</v>
      </c>
      <c r="AR310" s="139" t="s">
        <v>465</v>
      </c>
      <c r="AT310" s="139" t="s">
        <v>129</v>
      </c>
      <c r="AU310" s="139" t="s">
        <v>87</v>
      </c>
      <c r="AY310" s="18" t="s">
        <v>127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8" t="s">
        <v>85</v>
      </c>
      <c r="BK310" s="140">
        <f>ROUND(I310*H310,2)</f>
        <v>0</v>
      </c>
      <c r="BL310" s="18" t="s">
        <v>465</v>
      </c>
      <c r="BM310" s="139" t="s">
        <v>474</v>
      </c>
    </row>
    <row r="311" spans="2:65" s="1" customFormat="1" ht="19.2">
      <c r="B311" s="33"/>
      <c r="D311" s="141" t="s">
        <v>136</v>
      </c>
      <c r="F311" s="142" t="s">
        <v>472</v>
      </c>
      <c r="I311" s="143"/>
      <c r="L311" s="33"/>
      <c r="M311" s="144"/>
      <c r="T311" s="54"/>
      <c r="AT311" s="18" t="s">
        <v>136</v>
      </c>
      <c r="AU311" s="18" t="s">
        <v>87</v>
      </c>
    </row>
    <row r="312" spans="2:65" s="1" customFormat="1" ht="10.199999999999999">
      <c r="B312" s="33"/>
      <c r="D312" s="145" t="s">
        <v>138</v>
      </c>
      <c r="F312" s="146" t="s">
        <v>475</v>
      </c>
      <c r="I312" s="143"/>
      <c r="L312" s="33"/>
      <c r="M312" s="177"/>
      <c r="N312" s="178"/>
      <c r="O312" s="178"/>
      <c r="P312" s="178"/>
      <c r="Q312" s="178"/>
      <c r="R312" s="178"/>
      <c r="S312" s="178"/>
      <c r="T312" s="179"/>
      <c r="AT312" s="18" t="s">
        <v>138</v>
      </c>
      <c r="AU312" s="18" t="s">
        <v>87</v>
      </c>
    </row>
    <row r="313" spans="2:65" s="1" customFormat="1" ht="6.9" customHeight="1">
      <c r="B313" s="42"/>
      <c r="C313" s="43"/>
      <c r="D313" s="43"/>
      <c r="E313" s="43"/>
      <c r="F313" s="43"/>
      <c r="G313" s="43"/>
      <c r="H313" s="43"/>
      <c r="I313" s="43"/>
      <c r="J313" s="43"/>
      <c r="K313" s="43"/>
      <c r="L313" s="33"/>
    </row>
  </sheetData>
  <sheetProtection algorithmName="SHA-512" hashValue="Ll1t3a+en8BVGYwsJw64xu4sOQzbxAjDqAG5YdeD14ic3SzWirdNVrUQhrRX644yTiTb4uXisWpNhlG149JRjg==" saltValue="bC7CamUeW4BpjlWTRsL7Ved09kCbvQceEXJBQJE5dnRu85ZPJCH00rVL7fMj6geL2r9TnbdvqBDfl2WaL2OmKA==" spinCount="100000" sheet="1" objects="1" scenarios="1" formatColumns="0" formatRows="0" autoFilter="0"/>
  <autoFilter ref="C87:K312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8" r:id="rId2" xr:uid="{00000000-0004-0000-0100-000001000000}"/>
    <hyperlink ref="F106" r:id="rId3" xr:uid="{00000000-0004-0000-0100-000002000000}"/>
    <hyperlink ref="F111" r:id="rId4" xr:uid="{00000000-0004-0000-0100-000003000000}"/>
    <hyperlink ref="F114" r:id="rId5" xr:uid="{00000000-0004-0000-0100-000004000000}"/>
    <hyperlink ref="F117" r:id="rId6" xr:uid="{00000000-0004-0000-0100-000005000000}"/>
    <hyperlink ref="F121" r:id="rId7" xr:uid="{00000000-0004-0000-0100-000006000000}"/>
    <hyperlink ref="F131" r:id="rId8" xr:uid="{00000000-0004-0000-0100-000007000000}"/>
    <hyperlink ref="F135" r:id="rId9" xr:uid="{00000000-0004-0000-0100-000008000000}"/>
    <hyperlink ref="F138" r:id="rId10" xr:uid="{00000000-0004-0000-0100-000009000000}"/>
    <hyperlink ref="F142" r:id="rId11" xr:uid="{00000000-0004-0000-0100-00000A000000}"/>
    <hyperlink ref="F146" r:id="rId12" xr:uid="{00000000-0004-0000-0100-00000B000000}"/>
    <hyperlink ref="F150" r:id="rId13" xr:uid="{00000000-0004-0000-0100-00000C000000}"/>
    <hyperlink ref="F155" r:id="rId14" xr:uid="{00000000-0004-0000-0100-00000D000000}"/>
    <hyperlink ref="F166" r:id="rId15" xr:uid="{00000000-0004-0000-0100-00000E000000}"/>
    <hyperlink ref="F170" r:id="rId16" xr:uid="{00000000-0004-0000-0100-00000F000000}"/>
    <hyperlink ref="F177" r:id="rId17" xr:uid="{00000000-0004-0000-0100-000010000000}"/>
    <hyperlink ref="F181" r:id="rId18" xr:uid="{00000000-0004-0000-0100-000011000000}"/>
    <hyperlink ref="F186" r:id="rId19" xr:uid="{00000000-0004-0000-0100-000012000000}"/>
    <hyperlink ref="F193" r:id="rId20" xr:uid="{00000000-0004-0000-0100-000013000000}"/>
    <hyperlink ref="F198" r:id="rId21" xr:uid="{00000000-0004-0000-0100-000014000000}"/>
    <hyperlink ref="F201" r:id="rId22" xr:uid="{00000000-0004-0000-0100-000015000000}"/>
    <hyperlink ref="F204" r:id="rId23" xr:uid="{00000000-0004-0000-0100-000016000000}"/>
    <hyperlink ref="F207" r:id="rId24" xr:uid="{00000000-0004-0000-0100-000017000000}"/>
    <hyperlink ref="F212" r:id="rId25" xr:uid="{00000000-0004-0000-0100-000018000000}"/>
    <hyperlink ref="F220" r:id="rId26" xr:uid="{00000000-0004-0000-0100-000019000000}"/>
    <hyperlink ref="F229" r:id="rId27" xr:uid="{00000000-0004-0000-0100-00001A000000}"/>
    <hyperlink ref="F235" r:id="rId28" xr:uid="{00000000-0004-0000-0100-00001B000000}"/>
    <hyperlink ref="F248" r:id="rId29" xr:uid="{00000000-0004-0000-0100-00001C000000}"/>
    <hyperlink ref="F255" r:id="rId30" xr:uid="{00000000-0004-0000-0100-00001D000000}"/>
    <hyperlink ref="F263" r:id="rId31" xr:uid="{00000000-0004-0000-0100-00001E000000}"/>
    <hyperlink ref="F267" r:id="rId32" xr:uid="{00000000-0004-0000-0100-00001F000000}"/>
    <hyperlink ref="F270" r:id="rId33" xr:uid="{00000000-0004-0000-0100-000020000000}"/>
    <hyperlink ref="F275" r:id="rId34" xr:uid="{00000000-0004-0000-0100-000021000000}"/>
    <hyperlink ref="F279" r:id="rId35" xr:uid="{00000000-0004-0000-0100-000022000000}"/>
    <hyperlink ref="F282" r:id="rId36" xr:uid="{00000000-0004-0000-0100-000023000000}"/>
    <hyperlink ref="F286" r:id="rId37" xr:uid="{00000000-0004-0000-0100-000024000000}"/>
    <hyperlink ref="F289" r:id="rId38" xr:uid="{00000000-0004-0000-0100-000025000000}"/>
    <hyperlink ref="F295" r:id="rId39" xr:uid="{00000000-0004-0000-0100-000026000000}"/>
    <hyperlink ref="F299" r:id="rId40" xr:uid="{00000000-0004-0000-0100-000027000000}"/>
    <hyperlink ref="F304" r:id="rId41" xr:uid="{00000000-0004-0000-0100-000028000000}"/>
    <hyperlink ref="F312" r:id="rId42" xr:uid="{00000000-0004-0000-0100-00002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1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90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" customHeight="1">
      <c r="B4" s="21"/>
      <c r="D4" s="22" t="s">
        <v>96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0" t="str">
        <f>'Rekapitulace stavby'!K6</f>
        <v>Rekonstrukce ulice 5. května na p.p.č. 2553/2,2554/1 a 2554/2 v k.ú. Česká Kamenice</v>
      </c>
      <c r="F7" s="311"/>
      <c r="G7" s="311"/>
      <c r="H7" s="311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73" t="s">
        <v>476</v>
      </c>
      <c r="F9" s="312"/>
      <c r="G9" s="312"/>
      <c r="H9" s="312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4. 7. 2022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19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3" t="str">
        <f>'Rekapitulace stavby'!E14</f>
        <v>Vyplň údaj</v>
      </c>
      <c r="F18" s="294"/>
      <c r="G18" s="294"/>
      <c r="H18" s="294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35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26</v>
      </c>
      <c r="J23" s="26" t="s">
        <v>38</v>
      </c>
      <c r="L23" s="33"/>
    </row>
    <row r="24" spans="2:12" s="1" customFormat="1" ht="18" customHeight="1">
      <c r="B24" s="33"/>
      <c r="E24" s="26" t="s">
        <v>39</v>
      </c>
      <c r="I24" s="28" t="s">
        <v>29</v>
      </c>
      <c r="J24" s="26" t="s">
        <v>40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9" t="s">
        <v>19</v>
      </c>
      <c r="F27" s="299"/>
      <c r="G27" s="299"/>
      <c r="H27" s="29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ROUND(J87,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" customHeight="1">
      <c r="B33" s="33"/>
      <c r="D33" s="53" t="s">
        <v>47</v>
      </c>
      <c r="E33" s="28" t="s">
        <v>48</v>
      </c>
      <c r="F33" s="89">
        <f>ROUND((SUM(BE87:BE417)),  2)</f>
        <v>0</v>
      </c>
      <c r="I33" s="90">
        <v>0.21</v>
      </c>
      <c r="J33" s="89">
        <f>ROUND(((SUM(BE87:BE417))*I33),  2)</f>
        <v>0</v>
      </c>
      <c r="L33" s="33"/>
    </row>
    <row r="34" spans="2:12" s="1" customFormat="1" ht="14.4" customHeight="1">
      <c r="B34" s="33"/>
      <c r="E34" s="28" t="s">
        <v>49</v>
      </c>
      <c r="F34" s="89">
        <f>ROUND((SUM(BF87:BF417)),  2)</f>
        <v>0</v>
      </c>
      <c r="I34" s="90">
        <v>0.12</v>
      </c>
      <c r="J34" s="89">
        <f>ROUND(((SUM(BF87:BF417))*I34),  2)</f>
        <v>0</v>
      </c>
      <c r="L34" s="33"/>
    </row>
    <row r="35" spans="2:12" s="1" customFormat="1" ht="14.4" hidden="1" customHeight="1">
      <c r="B35" s="33"/>
      <c r="E35" s="28" t="s">
        <v>50</v>
      </c>
      <c r="F35" s="89">
        <f>ROUND((SUM(BG87:BG417)),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51</v>
      </c>
      <c r="F36" s="89">
        <f>ROUND((SUM(BH87:BH417)),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52</v>
      </c>
      <c r="F37" s="89">
        <f>ROUND((SUM(BI87:BI417)),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10" t="str">
        <f>E7</f>
        <v>Rekonstrukce ulice 5. května na p.p.č. 2553/2,2554/1 a 2554/2 v k.ú. Česká Kamenice</v>
      </c>
      <c r="F48" s="311"/>
      <c r="G48" s="311"/>
      <c r="H48" s="311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73" t="str">
        <f>E9</f>
        <v>SO 301 - Odvodnění komunikace</v>
      </c>
      <c r="F50" s="312"/>
      <c r="G50" s="312"/>
      <c r="H50" s="312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4. 7. 2022</v>
      </c>
      <c r="L52" s="33"/>
    </row>
    <row r="53" spans="2:47" s="1" customFormat="1" ht="6.9" customHeight="1">
      <c r="B53" s="33"/>
      <c r="L53" s="33"/>
    </row>
    <row r="54" spans="2:47" s="1" customFormat="1" ht="40.049999999999997" customHeight="1">
      <c r="B54" s="33"/>
      <c r="C54" s="28" t="s">
        <v>25</v>
      </c>
      <c r="F54" s="26" t="str">
        <f>E15</f>
        <v>Město Česká Kamenice,Náměstí Míru 219,Č. Kamenice</v>
      </c>
      <c r="I54" s="28" t="s">
        <v>32</v>
      </c>
      <c r="J54" s="31" t="str">
        <f>E21</f>
        <v>IQ PROJEKT s.r.o.,Školní 3635/24,Chomutov</v>
      </c>
      <c r="L54" s="33"/>
    </row>
    <row r="55" spans="2:47" s="1" customFormat="1" ht="25.65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Ing. Kateřina Tumpachová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75</v>
      </c>
      <c r="J59" s="64">
        <f>J87</f>
        <v>0</v>
      </c>
      <c r="L59" s="33"/>
      <c r="AU59" s="18" t="s">
        <v>102</v>
      </c>
    </row>
    <row r="60" spans="2:47" s="8" customFormat="1" ht="24.9" customHeight="1">
      <c r="B60" s="100"/>
      <c r="D60" s="101" t="s">
        <v>103</v>
      </c>
      <c r="E60" s="102"/>
      <c r="F60" s="102"/>
      <c r="G60" s="102"/>
      <c r="H60" s="102"/>
      <c r="I60" s="102"/>
      <c r="J60" s="103">
        <f>J88</f>
        <v>0</v>
      </c>
      <c r="L60" s="100"/>
    </row>
    <row r="61" spans="2:47" s="9" customFormat="1" ht="19.95" customHeight="1">
      <c r="B61" s="104"/>
      <c r="D61" s="105" t="s">
        <v>104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9" customFormat="1" ht="19.95" customHeight="1">
      <c r="B62" s="104"/>
      <c r="D62" s="105" t="s">
        <v>477</v>
      </c>
      <c r="E62" s="106"/>
      <c r="F62" s="106"/>
      <c r="G62" s="106"/>
      <c r="H62" s="106"/>
      <c r="I62" s="106"/>
      <c r="J62" s="107">
        <f>J214</f>
        <v>0</v>
      </c>
      <c r="L62" s="104"/>
    </row>
    <row r="63" spans="2:47" s="9" customFormat="1" ht="19.95" customHeight="1">
      <c r="B63" s="104"/>
      <c r="D63" s="105" t="s">
        <v>106</v>
      </c>
      <c r="E63" s="106"/>
      <c r="F63" s="106"/>
      <c r="G63" s="106"/>
      <c r="H63" s="106"/>
      <c r="I63" s="106"/>
      <c r="J63" s="107">
        <f>J253</f>
        <v>0</v>
      </c>
      <c r="L63" s="104"/>
    </row>
    <row r="64" spans="2:47" s="9" customFormat="1" ht="19.95" customHeight="1">
      <c r="B64" s="104"/>
      <c r="D64" s="105" t="s">
        <v>478</v>
      </c>
      <c r="E64" s="106"/>
      <c r="F64" s="106"/>
      <c r="G64" s="106"/>
      <c r="H64" s="106"/>
      <c r="I64" s="106"/>
      <c r="J64" s="107">
        <f>J266</f>
        <v>0</v>
      </c>
      <c r="L64" s="104"/>
    </row>
    <row r="65" spans="2:12" s="9" customFormat="1" ht="19.95" customHeight="1">
      <c r="B65" s="104"/>
      <c r="D65" s="105" t="s">
        <v>107</v>
      </c>
      <c r="E65" s="106"/>
      <c r="F65" s="106"/>
      <c r="G65" s="106"/>
      <c r="H65" s="106"/>
      <c r="I65" s="106"/>
      <c r="J65" s="107">
        <f>J370</f>
        <v>0</v>
      </c>
      <c r="L65" s="104"/>
    </row>
    <row r="66" spans="2:12" s="9" customFormat="1" ht="19.95" customHeight="1">
      <c r="B66" s="104"/>
      <c r="D66" s="105" t="s">
        <v>108</v>
      </c>
      <c r="E66" s="106"/>
      <c r="F66" s="106"/>
      <c r="G66" s="106"/>
      <c r="H66" s="106"/>
      <c r="I66" s="106"/>
      <c r="J66" s="107">
        <f>J396</f>
        <v>0</v>
      </c>
      <c r="L66" s="104"/>
    </row>
    <row r="67" spans="2:12" s="9" customFormat="1" ht="19.95" customHeight="1">
      <c r="B67" s="104"/>
      <c r="D67" s="105" t="s">
        <v>109</v>
      </c>
      <c r="E67" s="106"/>
      <c r="F67" s="106"/>
      <c r="G67" s="106"/>
      <c r="H67" s="106"/>
      <c r="I67" s="106"/>
      <c r="J67" s="107">
        <f>J414</f>
        <v>0</v>
      </c>
      <c r="L67" s="104"/>
    </row>
    <row r="68" spans="2:12" s="1" customFormat="1" ht="21.75" customHeight="1">
      <c r="B68" s="33"/>
      <c r="L68" s="33"/>
    </row>
    <row r="69" spans="2:12" s="1" customFormat="1" ht="6.9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" customHeight="1">
      <c r="B74" s="33"/>
      <c r="C74" s="22" t="s">
        <v>112</v>
      </c>
      <c r="L74" s="33"/>
    </row>
    <row r="75" spans="2:12" s="1" customFormat="1" ht="6.9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26.25" customHeight="1">
      <c r="B77" s="33"/>
      <c r="E77" s="310" t="str">
        <f>E7</f>
        <v>Rekonstrukce ulice 5. května na p.p.č. 2553/2,2554/1 a 2554/2 v k.ú. Česká Kamenice</v>
      </c>
      <c r="F77" s="311"/>
      <c r="G77" s="311"/>
      <c r="H77" s="311"/>
      <c r="L77" s="33"/>
    </row>
    <row r="78" spans="2:12" s="1" customFormat="1" ht="12" customHeight="1">
      <c r="B78" s="33"/>
      <c r="C78" s="28" t="s">
        <v>97</v>
      </c>
      <c r="L78" s="33"/>
    </row>
    <row r="79" spans="2:12" s="1" customFormat="1" ht="16.5" customHeight="1">
      <c r="B79" s="33"/>
      <c r="E79" s="273" t="str">
        <f>E9</f>
        <v>SO 301 - Odvodnění komunikace</v>
      </c>
      <c r="F79" s="312"/>
      <c r="G79" s="312"/>
      <c r="H79" s="312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 xml:space="preserve"> </v>
      </c>
      <c r="I81" s="28" t="s">
        <v>23</v>
      </c>
      <c r="J81" s="50" t="str">
        <f>IF(J12="","",J12)</f>
        <v>4. 7. 2022</v>
      </c>
      <c r="L81" s="33"/>
    </row>
    <row r="82" spans="2:65" s="1" customFormat="1" ht="6.9" customHeight="1">
      <c r="B82" s="33"/>
      <c r="L82" s="33"/>
    </row>
    <row r="83" spans="2:65" s="1" customFormat="1" ht="40.049999999999997" customHeight="1">
      <c r="B83" s="33"/>
      <c r="C83" s="28" t="s">
        <v>25</v>
      </c>
      <c r="F83" s="26" t="str">
        <f>E15</f>
        <v>Město Česká Kamenice,Náměstí Míru 219,Č. Kamenice</v>
      </c>
      <c r="I83" s="28" t="s">
        <v>32</v>
      </c>
      <c r="J83" s="31" t="str">
        <f>E21</f>
        <v>IQ PROJEKT s.r.o.,Školní 3635/24,Chomutov</v>
      </c>
      <c r="L83" s="33"/>
    </row>
    <row r="84" spans="2:65" s="1" customFormat="1" ht="25.65" customHeight="1">
      <c r="B84" s="33"/>
      <c r="C84" s="28" t="s">
        <v>30</v>
      </c>
      <c r="F84" s="26" t="str">
        <f>IF(E18="","",E18)</f>
        <v>Vyplň údaj</v>
      </c>
      <c r="I84" s="28" t="s">
        <v>37</v>
      </c>
      <c r="J84" s="31" t="str">
        <f>E24</f>
        <v>Ing. Kateřina Tumpachová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08"/>
      <c r="C86" s="109" t="s">
        <v>113</v>
      </c>
      <c r="D86" s="110" t="s">
        <v>62</v>
      </c>
      <c r="E86" s="110" t="s">
        <v>58</v>
      </c>
      <c r="F86" s="110" t="s">
        <v>59</v>
      </c>
      <c r="G86" s="110" t="s">
        <v>114</v>
      </c>
      <c r="H86" s="110" t="s">
        <v>115</v>
      </c>
      <c r="I86" s="110" t="s">
        <v>116</v>
      </c>
      <c r="J86" s="110" t="s">
        <v>101</v>
      </c>
      <c r="K86" s="111" t="s">
        <v>117</v>
      </c>
      <c r="L86" s="108"/>
      <c r="M86" s="57" t="s">
        <v>19</v>
      </c>
      <c r="N86" s="58" t="s">
        <v>47</v>
      </c>
      <c r="O86" s="58" t="s">
        <v>118</v>
      </c>
      <c r="P86" s="58" t="s">
        <v>119</v>
      </c>
      <c r="Q86" s="58" t="s">
        <v>120</v>
      </c>
      <c r="R86" s="58" t="s">
        <v>121</v>
      </c>
      <c r="S86" s="58" t="s">
        <v>122</v>
      </c>
      <c r="T86" s="59" t="s">
        <v>123</v>
      </c>
    </row>
    <row r="87" spans="2:65" s="1" customFormat="1" ht="22.8" customHeight="1">
      <c r="B87" s="33"/>
      <c r="C87" s="62" t="s">
        <v>124</v>
      </c>
      <c r="J87" s="112">
        <f>BK87</f>
        <v>0</v>
      </c>
      <c r="L87" s="33"/>
      <c r="M87" s="60"/>
      <c r="N87" s="51"/>
      <c r="O87" s="51"/>
      <c r="P87" s="113">
        <f>P88</f>
        <v>0</v>
      </c>
      <c r="Q87" s="51"/>
      <c r="R87" s="113">
        <f>R88</f>
        <v>132.23352996084</v>
      </c>
      <c r="S87" s="51"/>
      <c r="T87" s="114">
        <f>T88</f>
        <v>18.148</v>
      </c>
      <c r="AT87" s="18" t="s">
        <v>76</v>
      </c>
      <c r="AU87" s="18" t="s">
        <v>102</v>
      </c>
      <c r="BK87" s="115">
        <f>BK88</f>
        <v>0</v>
      </c>
    </row>
    <row r="88" spans="2:65" s="11" customFormat="1" ht="25.95" customHeight="1">
      <c r="B88" s="116"/>
      <c r="D88" s="117" t="s">
        <v>76</v>
      </c>
      <c r="E88" s="118" t="s">
        <v>125</v>
      </c>
      <c r="F88" s="118" t="s">
        <v>126</v>
      </c>
      <c r="I88" s="119"/>
      <c r="J88" s="120">
        <f>BK88</f>
        <v>0</v>
      </c>
      <c r="L88" s="116"/>
      <c r="M88" s="121"/>
      <c r="P88" s="122">
        <f>P89+P214+P253+P266+P370+P396+P414</f>
        <v>0</v>
      </c>
      <c r="R88" s="122">
        <f>R89+R214+R253+R266+R370+R396+R414</f>
        <v>132.23352996084</v>
      </c>
      <c r="T88" s="123">
        <f>T89+T214+T253+T266+T370+T396+T414</f>
        <v>18.148</v>
      </c>
      <c r="AR88" s="117" t="s">
        <v>85</v>
      </c>
      <c r="AT88" s="124" t="s">
        <v>76</v>
      </c>
      <c r="AU88" s="124" t="s">
        <v>77</v>
      </c>
      <c r="AY88" s="117" t="s">
        <v>127</v>
      </c>
      <c r="BK88" s="125">
        <f>BK89+BK214+BK253+BK266+BK370+BK396+BK414</f>
        <v>0</v>
      </c>
    </row>
    <row r="89" spans="2:65" s="11" customFormat="1" ht="22.8" customHeight="1">
      <c r="B89" s="116"/>
      <c r="D89" s="117" t="s">
        <v>76</v>
      </c>
      <c r="E89" s="126" t="s">
        <v>85</v>
      </c>
      <c r="F89" s="126" t="s">
        <v>128</v>
      </c>
      <c r="I89" s="119"/>
      <c r="J89" s="127">
        <f>BK89</f>
        <v>0</v>
      </c>
      <c r="L89" s="116"/>
      <c r="M89" s="121"/>
      <c r="P89" s="122">
        <f>SUM(P90:P213)</f>
        <v>0</v>
      </c>
      <c r="R89" s="122">
        <f>SUM(R90:R213)</f>
        <v>1.42462131484</v>
      </c>
      <c r="T89" s="123">
        <f>SUM(T90:T213)</f>
        <v>18.148</v>
      </c>
      <c r="AR89" s="117" t="s">
        <v>85</v>
      </c>
      <c r="AT89" s="124" t="s">
        <v>76</v>
      </c>
      <c r="AU89" s="124" t="s">
        <v>85</v>
      </c>
      <c r="AY89" s="117" t="s">
        <v>127</v>
      </c>
      <c r="BK89" s="125">
        <f>SUM(BK90:BK213)</f>
        <v>0</v>
      </c>
    </row>
    <row r="90" spans="2:65" s="1" customFormat="1" ht="33" customHeight="1">
      <c r="B90" s="33"/>
      <c r="C90" s="128" t="s">
        <v>85</v>
      </c>
      <c r="D90" s="128" t="s">
        <v>129</v>
      </c>
      <c r="E90" s="129" t="s">
        <v>479</v>
      </c>
      <c r="F90" s="130" t="s">
        <v>480</v>
      </c>
      <c r="G90" s="131" t="s">
        <v>132</v>
      </c>
      <c r="H90" s="132">
        <v>19.5</v>
      </c>
      <c r="I90" s="133"/>
      <c r="J90" s="134">
        <f>ROUND(I90*H90,2)</f>
        <v>0</v>
      </c>
      <c r="K90" s="130" t="s">
        <v>133</v>
      </c>
      <c r="L90" s="33"/>
      <c r="M90" s="135" t="s">
        <v>19</v>
      </c>
      <c r="N90" s="136" t="s">
        <v>48</v>
      </c>
      <c r="P90" s="137">
        <f>O90*H90</f>
        <v>0</v>
      </c>
      <c r="Q90" s="137">
        <v>0</v>
      </c>
      <c r="R90" s="137">
        <f>Q90*H90</f>
        <v>0</v>
      </c>
      <c r="S90" s="137">
        <v>0.57999999999999996</v>
      </c>
      <c r="T90" s="138">
        <f>S90*H90</f>
        <v>11.309999999999999</v>
      </c>
      <c r="AR90" s="139" t="s">
        <v>134</v>
      </c>
      <c r="AT90" s="139" t="s">
        <v>129</v>
      </c>
      <c r="AU90" s="139" t="s">
        <v>87</v>
      </c>
      <c r="AY90" s="18" t="s">
        <v>127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85</v>
      </c>
      <c r="BK90" s="140">
        <f>ROUND(I90*H90,2)</f>
        <v>0</v>
      </c>
      <c r="BL90" s="18" t="s">
        <v>134</v>
      </c>
      <c r="BM90" s="139" t="s">
        <v>481</v>
      </c>
    </row>
    <row r="91" spans="2:65" s="1" customFormat="1" ht="48">
      <c r="B91" s="33"/>
      <c r="D91" s="141" t="s">
        <v>136</v>
      </c>
      <c r="F91" s="142" t="s">
        <v>482</v>
      </c>
      <c r="I91" s="143"/>
      <c r="L91" s="33"/>
      <c r="M91" s="144"/>
      <c r="T91" s="54"/>
      <c r="AT91" s="18" t="s">
        <v>136</v>
      </c>
      <c r="AU91" s="18" t="s">
        <v>87</v>
      </c>
    </row>
    <row r="92" spans="2:65" s="1" customFormat="1" ht="10.199999999999999">
      <c r="B92" s="33"/>
      <c r="D92" s="145" t="s">
        <v>138</v>
      </c>
      <c r="F92" s="146" t="s">
        <v>483</v>
      </c>
      <c r="I92" s="143"/>
      <c r="L92" s="33"/>
      <c r="M92" s="144"/>
      <c r="T92" s="54"/>
      <c r="AT92" s="18" t="s">
        <v>138</v>
      </c>
      <c r="AU92" s="18" t="s">
        <v>87</v>
      </c>
    </row>
    <row r="93" spans="2:65" s="1" customFormat="1" ht="24.15" customHeight="1">
      <c r="B93" s="33"/>
      <c r="C93" s="128" t="s">
        <v>87</v>
      </c>
      <c r="D93" s="128" t="s">
        <v>129</v>
      </c>
      <c r="E93" s="129" t="s">
        <v>484</v>
      </c>
      <c r="F93" s="130" t="s">
        <v>485</v>
      </c>
      <c r="G93" s="131" t="s">
        <v>132</v>
      </c>
      <c r="H93" s="132">
        <v>26</v>
      </c>
      <c r="I93" s="133"/>
      <c r="J93" s="134">
        <f>ROUND(I93*H93,2)</f>
        <v>0</v>
      </c>
      <c r="K93" s="130" t="s">
        <v>133</v>
      </c>
      <c r="L93" s="33"/>
      <c r="M93" s="135" t="s">
        <v>19</v>
      </c>
      <c r="N93" s="136" t="s">
        <v>48</v>
      </c>
      <c r="P93" s="137">
        <f>O93*H93</f>
        <v>0</v>
      </c>
      <c r="Q93" s="137">
        <v>0</v>
      </c>
      <c r="R93" s="137">
        <f>Q93*H93</f>
        <v>0</v>
      </c>
      <c r="S93" s="137">
        <v>9.8000000000000004E-2</v>
      </c>
      <c r="T93" s="138">
        <f>S93*H93</f>
        <v>2.548</v>
      </c>
      <c r="AR93" s="139" t="s">
        <v>134</v>
      </c>
      <c r="AT93" s="139" t="s">
        <v>129</v>
      </c>
      <c r="AU93" s="139" t="s">
        <v>87</v>
      </c>
      <c r="AY93" s="18" t="s">
        <v>127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8" t="s">
        <v>85</v>
      </c>
      <c r="BK93" s="140">
        <f>ROUND(I93*H93,2)</f>
        <v>0</v>
      </c>
      <c r="BL93" s="18" t="s">
        <v>134</v>
      </c>
      <c r="BM93" s="139" t="s">
        <v>486</v>
      </c>
    </row>
    <row r="94" spans="2:65" s="1" customFormat="1" ht="38.4">
      <c r="B94" s="33"/>
      <c r="D94" s="141" t="s">
        <v>136</v>
      </c>
      <c r="F94" s="142" t="s">
        <v>487</v>
      </c>
      <c r="I94" s="143"/>
      <c r="L94" s="33"/>
      <c r="M94" s="144"/>
      <c r="T94" s="54"/>
      <c r="AT94" s="18" t="s">
        <v>136</v>
      </c>
      <c r="AU94" s="18" t="s">
        <v>87</v>
      </c>
    </row>
    <row r="95" spans="2:65" s="1" customFormat="1" ht="10.199999999999999">
      <c r="B95" s="33"/>
      <c r="D95" s="145" t="s">
        <v>138</v>
      </c>
      <c r="F95" s="146" t="s">
        <v>488</v>
      </c>
      <c r="I95" s="143"/>
      <c r="L95" s="33"/>
      <c r="M95" s="144"/>
      <c r="T95" s="54"/>
      <c r="AT95" s="18" t="s">
        <v>138</v>
      </c>
      <c r="AU95" s="18" t="s">
        <v>87</v>
      </c>
    </row>
    <row r="96" spans="2:65" s="1" customFormat="1" ht="24.15" customHeight="1">
      <c r="B96" s="33"/>
      <c r="C96" s="128" t="s">
        <v>153</v>
      </c>
      <c r="D96" s="128" t="s">
        <v>129</v>
      </c>
      <c r="E96" s="129" t="s">
        <v>489</v>
      </c>
      <c r="F96" s="130" t="s">
        <v>490</v>
      </c>
      <c r="G96" s="131" t="s">
        <v>132</v>
      </c>
      <c r="H96" s="132">
        <v>19.5</v>
      </c>
      <c r="I96" s="133"/>
      <c r="J96" s="134">
        <f>ROUND(I96*H96,2)</f>
        <v>0</v>
      </c>
      <c r="K96" s="130" t="s">
        <v>133</v>
      </c>
      <c r="L96" s="33"/>
      <c r="M96" s="135" t="s">
        <v>19</v>
      </c>
      <c r="N96" s="136" t="s">
        <v>48</v>
      </c>
      <c r="P96" s="137">
        <f>O96*H96</f>
        <v>0</v>
      </c>
      <c r="Q96" s="137">
        <v>0</v>
      </c>
      <c r="R96" s="137">
        <f>Q96*H96</f>
        <v>0</v>
      </c>
      <c r="S96" s="137">
        <v>0.22</v>
      </c>
      <c r="T96" s="138">
        <f>S96*H96</f>
        <v>4.29</v>
      </c>
      <c r="AR96" s="139" t="s">
        <v>134</v>
      </c>
      <c r="AT96" s="139" t="s">
        <v>129</v>
      </c>
      <c r="AU96" s="139" t="s">
        <v>87</v>
      </c>
      <c r="AY96" s="18" t="s">
        <v>127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85</v>
      </c>
      <c r="BK96" s="140">
        <f>ROUND(I96*H96,2)</f>
        <v>0</v>
      </c>
      <c r="BL96" s="18" t="s">
        <v>134</v>
      </c>
      <c r="BM96" s="139" t="s">
        <v>491</v>
      </c>
    </row>
    <row r="97" spans="2:65" s="1" customFormat="1" ht="38.4">
      <c r="B97" s="33"/>
      <c r="D97" s="141" t="s">
        <v>136</v>
      </c>
      <c r="F97" s="142" t="s">
        <v>492</v>
      </c>
      <c r="I97" s="143"/>
      <c r="L97" s="33"/>
      <c r="M97" s="144"/>
      <c r="T97" s="54"/>
      <c r="AT97" s="18" t="s">
        <v>136</v>
      </c>
      <c r="AU97" s="18" t="s">
        <v>87</v>
      </c>
    </row>
    <row r="98" spans="2:65" s="1" customFormat="1" ht="10.199999999999999">
      <c r="B98" s="33"/>
      <c r="D98" s="145" t="s">
        <v>138</v>
      </c>
      <c r="F98" s="146" t="s">
        <v>493</v>
      </c>
      <c r="I98" s="143"/>
      <c r="L98" s="33"/>
      <c r="M98" s="144"/>
      <c r="T98" s="54"/>
      <c r="AT98" s="18" t="s">
        <v>138</v>
      </c>
      <c r="AU98" s="18" t="s">
        <v>87</v>
      </c>
    </row>
    <row r="99" spans="2:65" s="1" customFormat="1" ht="16.5" customHeight="1">
      <c r="B99" s="33"/>
      <c r="C99" s="128" t="s">
        <v>134</v>
      </c>
      <c r="D99" s="128" t="s">
        <v>129</v>
      </c>
      <c r="E99" s="129" t="s">
        <v>494</v>
      </c>
      <c r="F99" s="130" t="s">
        <v>495</v>
      </c>
      <c r="G99" s="131" t="s">
        <v>268</v>
      </c>
      <c r="H99" s="132">
        <v>2</v>
      </c>
      <c r="I99" s="133"/>
      <c r="J99" s="134">
        <f>ROUND(I99*H99,2)</f>
        <v>0</v>
      </c>
      <c r="K99" s="130" t="s">
        <v>133</v>
      </c>
      <c r="L99" s="33"/>
      <c r="M99" s="135" t="s">
        <v>19</v>
      </c>
      <c r="N99" s="136" t="s">
        <v>48</v>
      </c>
      <c r="P99" s="137">
        <f>O99*H99</f>
        <v>0</v>
      </c>
      <c r="Q99" s="137">
        <v>3.6904300000000001E-2</v>
      </c>
      <c r="R99" s="137">
        <f>Q99*H99</f>
        <v>7.3808600000000002E-2</v>
      </c>
      <c r="S99" s="137">
        <v>0</v>
      </c>
      <c r="T99" s="138">
        <f>S99*H99</f>
        <v>0</v>
      </c>
      <c r="AR99" s="139" t="s">
        <v>134</v>
      </c>
      <c r="AT99" s="139" t="s">
        <v>129</v>
      </c>
      <c r="AU99" s="139" t="s">
        <v>87</v>
      </c>
      <c r="AY99" s="18" t="s">
        <v>127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8" t="s">
        <v>85</v>
      </c>
      <c r="BK99" s="140">
        <f>ROUND(I99*H99,2)</f>
        <v>0</v>
      </c>
      <c r="BL99" s="18" t="s">
        <v>134</v>
      </c>
      <c r="BM99" s="139" t="s">
        <v>496</v>
      </c>
    </row>
    <row r="100" spans="2:65" s="1" customFormat="1" ht="57.6">
      <c r="B100" s="33"/>
      <c r="D100" s="141" t="s">
        <v>136</v>
      </c>
      <c r="F100" s="142" t="s">
        <v>497</v>
      </c>
      <c r="I100" s="143"/>
      <c r="L100" s="33"/>
      <c r="M100" s="144"/>
      <c r="T100" s="54"/>
      <c r="AT100" s="18" t="s">
        <v>136</v>
      </c>
      <c r="AU100" s="18" t="s">
        <v>87</v>
      </c>
    </row>
    <row r="101" spans="2:65" s="1" customFormat="1" ht="10.199999999999999">
      <c r="B101" s="33"/>
      <c r="D101" s="145" t="s">
        <v>138</v>
      </c>
      <c r="F101" s="146" t="s">
        <v>498</v>
      </c>
      <c r="I101" s="143"/>
      <c r="L101" s="33"/>
      <c r="M101" s="144"/>
      <c r="T101" s="54"/>
      <c r="AT101" s="18" t="s">
        <v>138</v>
      </c>
      <c r="AU101" s="18" t="s">
        <v>87</v>
      </c>
    </row>
    <row r="102" spans="2:65" s="1" customFormat="1" ht="24.15" customHeight="1">
      <c r="B102" s="33"/>
      <c r="C102" s="128" t="s">
        <v>165</v>
      </c>
      <c r="D102" s="128" t="s">
        <v>129</v>
      </c>
      <c r="E102" s="129" t="s">
        <v>499</v>
      </c>
      <c r="F102" s="130" t="s">
        <v>500</v>
      </c>
      <c r="G102" s="131" t="s">
        <v>268</v>
      </c>
      <c r="H102" s="132">
        <v>8</v>
      </c>
      <c r="I102" s="133"/>
      <c r="J102" s="134">
        <f>ROUND(I102*H102,2)</f>
        <v>0</v>
      </c>
      <c r="K102" s="130" t="s">
        <v>133</v>
      </c>
      <c r="L102" s="33"/>
      <c r="M102" s="135" t="s">
        <v>19</v>
      </c>
      <c r="N102" s="136" t="s">
        <v>48</v>
      </c>
      <c r="P102" s="137">
        <f>O102*H102</f>
        <v>0</v>
      </c>
      <c r="Q102" s="137">
        <v>8.6767000000000007E-3</v>
      </c>
      <c r="R102" s="137">
        <f>Q102*H102</f>
        <v>6.9413600000000006E-2</v>
      </c>
      <c r="S102" s="137">
        <v>0</v>
      </c>
      <c r="T102" s="138">
        <f>S102*H102</f>
        <v>0</v>
      </c>
      <c r="AR102" s="139" t="s">
        <v>134</v>
      </c>
      <c r="AT102" s="139" t="s">
        <v>129</v>
      </c>
      <c r="AU102" s="139" t="s">
        <v>87</v>
      </c>
      <c r="AY102" s="18" t="s">
        <v>127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8" t="s">
        <v>85</v>
      </c>
      <c r="BK102" s="140">
        <f>ROUND(I102*H102,2)</f>
        <v>0</v>
      </c>
      <c r="BL102" s="18" t="s">
        <v>134</v>
      </c>
      <c r="BM102" s="139" t="s">
        <v>501</v>
      </c>
    </row>
    <row r="103" spans="2:65" s="1" customFormat="1" ht="57.6">
      <c r="B103" s="33"/>
      <c r="D103" s="141" t="s">
        <v>136</v>
      </c>
      <c r="F103" s="142" t="s">
        <v>502</v>
      </c>
      <c r="I103" s="143"/>
      <c r="L103" s="33"/>
      <c r="M103" s="144"/>
      <c r="T103" s="54"/>
      <c r="AT103" s="18" t="s">
        <v>136</v>
      </c>
      <c r="AU103" s="18" t="s">
        <v>87</v>
      </c>
    </row>
    <row r="104" spans="2:65" s="1" customFormat="1" ht="10.199999999999999">
      <c r="B104" s="33"/>
      <c r="D104" s="145" t="s">
        <v>138</v>
      </c>
      <c r="F104" s="146" t="s">
        <v>503</v>
      </c>
      <c r="I104" s="143"/>
      <c r="L104" s="33"/>
      <c r="M104" s="144"/>
      <c r="T104" s="54"/>
      <c r="AT104" s="18" t="s">
        <v>138</v>
      </c>
      <c r="AU104" s="18" t="s">
        <v>87</v>
      </c>
    </row>
    <row r="105" spans="2:65" s="1" customFormat="1" ht="24.15" customHeight="1">
      <c r="B105" s="33"/>
      <c r="C105" s="128" t="s">
        <v>171</v>
      </c>
      <c r="D105" s="128" t="s">
        <v>129</v>
      </c>
      <c r="E105" s="129" t="s">
        <v>504</v>
      </c>
      <c r="F105" s="130" t="s">
        <v>505</v>
      </c>
      <c r="G105" s="131" t="s">
        <v>268</v>
      </c>
      <c r="H105" s="132">
        <v>4</v>
      </c>
      <c r="I105" s="133"/>
      <c r="J105" s="134">
        <f>ROUND(I105*H105,2)</f>
        <v>0</v>
      </c>
      <c r="K105" s="130" t="s">
        <v>133</v>
      </c>
      <c r="L105" s="33"/>
      <c r="M105" s="135" t="s">
        <v>19</v>
      </c>
      <c r="N105" s="136" t="s">
        <v>48</v>
      </c>
      <c r="P105" s="137">
        <f>O105*H105</f>
        <v>0</v>
      </c>
      <c r="Q105" s="137">
        <v>3.6904300000000001E-2</v>
      </c>
      <c r="R105" s="137">
        <f>Q105*H105</f>
        <v>0.1476172</v>
      </c>
      <c r="S105" s="137">
        <v>0</v>
      </c>
      <c r="T105" s="138">
        <f>S105*H105</f>
        <v>0</v>
      </c>
      <c r="AR105" s="139" t="s">
        <v>134</v>
      </c>
      <c r="AT105" s="139" t="s">
        <v>129</v>
      </c>
      <c r="AU105" s="139" t="s">
        <v>87</v>
      </c>
      <c r="AY105" s="18" t="s">
        <v>127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8" t="s">
        <v>85</v>
      </c>
      <c r="BK105" s="140">
        <f>ROUND(I105*H105,2)</f>
        <v>0</v>
      </c>
      <c r="BL105" s="18" t="s">
        <v>134</v>
      </c>
      <c r="BM105" s="139" t="s">
        <v>506</v>
      </c>
    </row>
    <row r="106" spans="2:65" s="1" customFormat="1" ht="57.6">
      <c r="B106" s="33"/>
      <c r="D106" s="141" t="s">
        <v>136</v>
      </c>
      <c r="F106" s="142" t="s">
        <v>507</v>
      </c>
      <c r="I106" s="143"/>
      <c r="L106" s="33"/>
      <c r="M106" s="144"/>
      <c r="T106" s="54"/>
      <c r="AT106" s="18" t="s">
        <v>136</v>
      </c>
      <c r="AU106" s="18" t="s">
        <v>87</v>
      </c>
    </row>
    <row r="107" spans="2:65" s="1" customFormat="1" ht="10.199999999999999">
      <c r="B107" s="33"/>
      <c r="D107" s="145" t="s">
        <v>138</v>
      </c>
      <c r="F107" s="146" t="s">
        <v>508</v>
      </c>
      <c r="I107" s="143"/>
      <c r="L107" s="33"/>
      <c r="M107" s="144"/>
      <c r="T107" s="54"/>
      <c r="AT107" s="18" t="s">
        <v>138</v>
      </c>
      <c r="AU107" s="18" t="s">
        <v>87</v>
      </c>
    </row>
    <row r="108" spans="2:65" s="1" customFormat="1" ht="24.15" customHeight="1">
      <c r="B108" s="33"/>
      <c r="C108" s="128" t="s">
        <v>178</v>
      </c>
      <c r="D108" s="128" t="s">
        <v>129</v>
      </c>
      <c r="E108" s="129" t="s">
        <v>509</v>
      </c>
      <c r="F108" s="130" t="s">
        <v>510</v>
      </c>
      <c r="G108" s="131" t="s">
        <v>463</v>
      </c>
      <c r="H108" s="132">
        <v>2</v>
      </c>
      <c r="I108" s="133"/>
      <c r="J108" s="134">
        <f>ROUND(I108*H108,2)</f>
        <v>0</v>
      </c>
      <c r="K108" s="130" t="s">
        <v>133</v>
      </c>
      <c r="L108" s="33"/>
      <c r="M108" s="135" t="s">
        <v>19</v>
      </c>
      <c r="N108" s="136" t="s">
        <v>48</v>
      </c>
      <c r="P108" s="137">
        <f>O108*H108</f>
        <v>0</v>
      </c>
      <c r="Q108" s="137">
        <v>6.4999999999999997E-4</v>
      </c>
      <c r="R108" s="137">
        <f>Q108*H108</f>
        <v>1.2999999999999999E-3</v>
      </c>
      <c r="S108" s="137">
        <v>0</v>
      </c>
      <c r="T108" s="138">
        <f>S108*H108</f>
        <v>0</v>
      </c>
      <c r="AR108" s="139" t="s">
        <v>134</v>
      </c>
      <c r="AT108" s="139" t="s">
        <v>129</v>
      </c>
      <c r="AU108" s="139" t="s">
        <v>87</v>
      </c>
      <c r="AY108" s="18" t="s">
        <v>127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8" t="s">
        <v>85</v>
      </c>
      <c r="BK108" s="140">
        <f>ROUND(I108*H108,2)</f>
        <v>0</v>
      </c>
      <c r="BL108" s="18" t="s">
        <v>134</v>
      </c>
      <c r="BM108" s="139" t="s">
        <v>511</v>
      </c>
    </row>
    <row r="109" spans="2:65" s="1" customFormat="1" ht="19.2">
      <c r="B109" s="33"/>
      <c r="D109" s="141" t="s">
        <v>136</v>
      </c>
      <c r="F109" s="142" t="s">
        <v>512</v>
      </c>
      <c r="I109" s="143"/>
      <c r="L109" s="33"/>
      <c r="M109" s="144"/>
      <c r="T109" s="54"/>
      <c r="AT109" s="18" t="s">
        <v>136</v>
      </c>
      <c r="AU109" s="18" t="s">
        <v>87</v>
      </c>
    </row>
    <row r="110" spans="2:65" s="1" customFormat="1" ht="10.199999999999999">
      <c r="B110" s="33"/>
      <c r="D110" s="145" t="s">
        <v>138</v>
      </c>
      <c r="F110" s="146" t="s">
        <v>513</v>
      </c>
      <c r="I110" s="143"/>
      <c r="L110" s="33"/>
      <c r="M110" s="144"/>
      <c r="T110" s="54"/>
      <c r="AT110" s="18" t="s">
        <v>138</v>
      </c>
      <c r="AU110" s="18" t="s">
        <v>87</v>
      </c>
    </row>
    <row r="111" spans="2:65" s="1" customFormat="1" ht="24.15" customHeight="1">
      <c r="B111" s="33"/>
      <c r="C111" s="128" t="s">
        <v>191</v>
      </c>
      <c r="D111" s="128" t="s">
        <v>129</v>
      </c>
      <c r="E111" s="129" t="s">
        <v>514</v>
      </c>
      <c r="F111" s="130" t="s">
        <v>515</v>
      </c>
      <c r="G111" s="131" t="s">
        <v>463</v>
      </c>
      <c r="H111" s="132">
        <v>2</v>
      </c>
      <c r="I111" s="133"/>
      <c r="J111" s="134">
        <f>ROUND(I111*H111,2)</f>
        <v>0</v>
      </c>
      <c r="K111" s="130" t="s">
        <v>133</v>
      </c>
      <c r="L111" s="33"/>
      <c r="M111" s="135" t="s">
        <v>19</v>
      </c>
      <c r="N111" s="136" t="s">
        <v>48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134</v>
      </c>
      <c r="AT111" s="139" t="s">
        <v>129</v>
      </c>
      <c r="AU111" s="139" t="s">
        <v>87</v>
      </c>
      <c r="AY111" s="18" t="s">
        <v>127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85</v>
      </c>
      <c r="BK111" s="140">
        <f>ROUND(I111*H111,2)</f>
        <v>0</v>
      </c>
      <c r="BL111" s="18" t="s">
        <v>134</v>
      </c>
      <c r="BM111" s="139" t="s">
        <v>516</v>
      </c>
    </row>
    <row r="112" spans="2:65" s="1" customFormat="1" ht="28.8">
      <c r="B112" s="33"/>
      <c r="D112" s="141" t="s">
        <v>136</v>
      </c>
      <c r="F112" s="142" t="s">
        <v>517</v>
      </c>
      <c r="I112" s="143"/>
      <c r="L112" s="33"/>
      <c r="M112" s="144"/>
      <c r="T112" s="54"/>
      <c r="AT112" s="18" t="s">
        <v>136</v>
      </c>
      <c r="AU112" s="18" t="s">
        <v>87</v>
      </c>
    </row>
    <row r="113" spans="2:65" s="1" customFormat="1" ht="10.199999999999999">
      <c r="B113" s="33"/>
      <c r="D113" s="145" t="s">
        <v>138</v>
      </c>
      <c r="F113" s="146" t="s">
        <v>518</v>
      </c>
      <c r="I113" s="143"/>
      <c r="L113" s="33"/>
      <c r="M113" s="144"/>
      <c r="T113" s="54"/>
      <c r="AT113" s="18" t="s">
        <v>138</v>
      </c>
      <c r="AU113" s="18" t="s">
        <v>87</v>
      </c>
    </row>
    <row r="114" spans="2:65" s="1" customFormat="1" ht="16.5" customHeight="1">
      <c r="B114" s="33"/>
      <c r="C114" s="128" t="s">
        <v>198</v>
      </c>
      <c r="D114" s="128" t="s">
        <v>129</v>
      </c>
      <c r="E114" s="129" t="s">
        <v>519</v>
      </c>
      <c r="F114" s="130" t="s">
        <v>520</v>
      </c>
      <c r="G114" s="131" t="s">
        <v>268</v>
      </c>
      <c r="H114" s="132">
        <v>526</v>
      </c>
      <c r="I114" s="133"/>
      <c r="J114" s="134">
        <f>ROUND(I114*H114,2)</f>
        <v>0</v>
      </c>
      <c r="K114" s="130" t="s">
        <v>133</v>
      </c>
      <c r="L114" s="33"/>
      <c r="M114" s="135" t="s">
        <v>19</v>
      </c>
      <c r="N114" s="136" t="s">
        <v>48</v>
      </c>
      <c r="P114" s="137">
        <f>O114*H114</f>
        <v>0</v>
      </c>
      <c r="Q114" s="137">
        <v>5.62E-4</v>
      </c>
      <c r="R114" s="137">
        <f>Q114*H114</f>
        <v>0.29561199999999999</v>
      </c>
      <c r="S114" s="137">
        <v>0</v>
      </c>
      <c r="T114" s="138">
        <f>S114*H114</f>
        <v>0</v>
      </c>
      <c r="AR114" s="139" t="s">
        <v>134</v>
      </c>
      <c r="AT114" s="139" t="s">
        <v>129</v>
      </c>
      <c r="AU114" s="139" t="s">
        <v>87</v>
      </c>
      <c r="AY114" s="18" t="s">
        <v>127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85</v>
      </c>
      <c r="BK114" s="140">
        <f>ROUND(I114*H114,2)</f>
        <v>0</v>
      </c>
      <c r="BL114" s="18" t="s">
        <v>134</v>
      </c>
      <c r="BM114" s="139" t="s">
        <v>521</v>
      </c>
    </row>
    <row r="115" spans="2:65" s="1" customFormat="1" ht="19.2">
      <c r="B115" s="33"/>
      <c r="D115" s="141" t="s">
        <v>136</v>
      </c>
      <c r="F115" s="142" t="s">
        <v>522</v>
      </c>
      <c r="I115" s="143"/>
      <c r="L115" s="33"/>
      <c r="M115" s="144"/>
      <c r="T115" s="54"/>
      <c r="AT115" s="18" t="s">
        <v>136</v>
      </c>
      <c r="AU115" s="18" t="s">
        <v>87</v>
      </c>
    </row>
    <row r="116" spans="2:65" s="1" customFormat="1" ht="10.199999999999999">
      <c r="B116" s="33"/>
      <c r="D116" s="145" t="s">
        <v>138</v>
      </c>
      <c r="F116" s="146" t="s">
        <v>523</v>
      </c>
      <c r="I116" s="143"/>
      <c r="L116" s="33"/>
      <c r="M116" s="144"/>
      <c r="T116" s="54"/>
      <c r="AT116" s="18" t="s">
        <v>138</v>
      </c>
      <c r="AU116" s="18" t="s">
        <v>87</v>
      </c>
    </row>
    <row r="117" spans="2:65" s="13" customFormat="1" ht="10.199999999999999">
      <c r="B117" s="153"/>
      <c r="D117" s="141" t="s">
        <v>140</v>
      </c>
      <c r="E117" s="154" t="s">
        <v>19</v>
      </c>
      <c r="F117" s="155" t="s">
        <v>524</v>
      </c>
      <c r="H117" s="156">
        <v>526</v>
      </c>
      <c r="I117" s="157"/>
      <c r="L117" s="153"/>
      <c r="M117" s="158"/>
      <c r="T117" s="159"/>
      <c r="AT117" s="154" t="s">
        <v>140</v>
      </c>
      <c r="AU117" s="154" t="s">
        <v>87</v>
      </c>
      <c r="AV117" s="13" t="s">
        <v>87</v>
      </c>
      <c r="AW117" s="13" t="s">
        <v>36</v>
      </c>
      <c r="AX117" s="13" t="s">
        <v>85</v>
      </c>
      <c r="AY117" s="154" t="s">
        <v>127</v>
      </c>
    </row>
    <row r="118" spans="2:65" s="1" customFormat="1" ht="21.75" customHeight="1">
      <c r="B118" s="33"/>
      <c r="C118" s="128" t="s">
        <v>204</v>
      </c>
      <c r="D118" s="128" t="s">
        <v>129</v>
      </c>
      <c r="E118" s="129" t="s">
        <v>525</v>
      </c>
      <c r="F118" s="130" t="s">
        <v>526</v>
      </c>
      <c r="G118" s="131" t="s">
        <v>268</v>
      </c>
      <c r="H118" s="132">
        <v>526</v>
      </c>
      <c r="I118" s="133"/>
      <c r="J118" s="134">
        <f>ROUND(I118*H118,2)</f>
        <v>0</v>
      </c>
      <c r="K118" s="130" t="s">
        <v>133</v>
      </c>
      <c r="L118" s="33"/>
      <c r="M118" s="135" t="s">
        <v>19</v>
      </c>
      <c r="N118" s="136" t="s">
        <v>48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134</v>
      </c>
      <c r="AT118" s="139" t="s">
        <v>129</v>
      </c>
      <c r="AU118" s="139" t="s">
        <v>87</v>
      </c>
      <c r="AY118" s="18" t="s">
        <v>127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85</v>
      </c>
      <c r="BK118" s="140">
        <f>ROUND(I118*H118,2)</f>
        <v>0</v>
      </c>
      <c r="BL118" s="18" t="s">
        <v>134</v>
      </c>
      <c r="BM118" s="139" t="s">
        <v>527</v>
      </c>
    </row>
    <row r="119" spans="2:65" s="1" customFormat="1" ht="19.2">
      <c r="B119" s="33"/>
      <c r="D119" s="141" t="s">
        <v>136</v>
      </c>
      <c r="F119" s="142" t="s">
        <v>528</v>
      </c>
      <c r="I119" s="143"/>
      <c r="L119" s="33"/>
      <c r="M119" s="144"/>
      <c r="T119" s="54"/>
      <c r="AT119" s="18" t="s">
        <v>136</v>
      </c>
      <c r="AU119" s="18" t="s">
        <v>87</v>
      </c>
    </row>
    <row r="120" spans="2:65" s="1" customFormat="1" ht="10.199999999999999">
      <c r="B120" s="33"/>
      <c r="D120" s="145" t="s">
        <v>138</v>
      </c>
      <c r="F120" s="146" t="s">
        <v>529</v>
      </c>
      <c r="I120" s="143"/>
      <c r="L120" s="33"/>
      <c r="M120" s="144"/>
      <c r="T120" s="54"/>
      <c r="AT120" s="18" t="s">
        <v>138</v>
      </c>
      <c r="AU120" s="18" t="s">
        <v>87</v>
      </c>
    </row>
    <row r="121" spans="2:65" s="1" customFormat="1" ht="24.15" customHeight="1">
      <c r="B121" s="33"/>
      <c r="C121" s="128" t="s">
        <v>211</v>
      </c>
      <c r="D121" s="128" t="s">
        <v>129</v>
      </c>
      <c r="E121" s="129" t="s">
        <v>530</v>
      </c>
      <c r="F121" s="130" t="s">
        <v>531</v>
      </c>
      <c r="G121" s="131" t="s">
        <v>268</v>
      </c>
      <c r="H121" s="132">
        <v>6</v>
      </c>
      <c r="I121" s="133"/>
      <c r="J121" s="134">
        <f>ROUND(I121*H121,2)</f>
        <v>0</v>
      </c>
      <c r="K121" s="130" t="s">
        <v>133</v>
      </c>
      <c r="L121" s="33"/>
      <c r="M121" s="135" t="s">
        <v>19</v>
      </c>
      <c r="N121" s="136" t="s">
        <v>48</v>
      </c>
      <c r="P121" s="137">
        <f>O121*H121</f>
        <v>0</v>
      </c>
      <c r="Q121" s="137">
        <v>4.6900000000000002E-4</v>
      </c>
      <c r="R121" s="137">
        <f>Q121*H121</f>
        <v>2.8140000000000001E-3</v>
      </c>
      <c r="S121" s="137">
        <v>0</v>
      </c>
      <c r="T121" s="138">
        <f>S121*H121</f>
        <v>0</v>
      </c>
      <c r="AR121" s="139" t="s">
        <v>134</v>
      </c>
      <c r="AT121" s="139" t="s">
        <v>129</v>
      </c>
      <c r="AU121" s="139" t="s">
        <v>87</v>
      </c>
      <c r="AY121" s="18" t="s">
        <v>127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85</v>
      </c>
      <c r="BK121" s="140">
        <f>ROUND(I121*H121,2)</f>
        <v>0</v>
      </c>
      <c r="BL121" s="18" t="s">
        <v>134</v>
      </c>
      <c r="BM121" s="139" t="s">
        <v>532</v>
      </c>
    </row>
    <row r="122" spans="2:65" s="1" customFormat="1" ht="19.2">
      <c r="B122" s="33"/>
      <c r="D122" s="141" t="s">
        <v>136</v>
      </c>
      <c r="F122" s="142" t="s">
        <v>533</v>
      </c>
      <c r="I122" s="143"/>
      <c r="L122" s="33"/>
      <c r="M122" s="144"/>
      <c r="T122" s="54"/>
      <c r="AT122" s="18" t="s">
        <v>136</v>
      </c>
      <c r="AU122" s="18" t="s">
        <v>87</v>
      </c>
    </row>
    <row r="123" spans="2:65" s="1" customFormat="1" ht="10.199999999999999">
      <c r="B123" s="33"/>
      <c r="D123" s="145" t="s">
        <v>138</v>
      </c>
      <c r="F123" s="146" t="s">
        <v>534</v>
      </c>
      <c r="I123" s="143"/>
      <c r="L123" s="33"/>
      <c r="M123" s="144"/>
      <c r="T123" s="54"/>
      <c r="AT123" s="18" t="s">
        <v>138</v>
      </c>
      <c r="AU123" s="18" t="s">
        <v>87</v>
      </c>
    </row>
    <row r="124" spans="2:65" s="1" customFormat="1" ht="24.15" customHeight="1">
      <c r="B124" s="33"/>
      <c r="C124" s="128" t="s">
        <v>8</v>
      </c>
      <c r="D124" s="128" t="s">
        <v>129</v>
      </c>
      <c r="E124" s="129" t="s">
        <v>535</v>
      </c>
      <c r="F124" s="130" t="s">
        <v>536</v>
      </c>
      <c r="G124" s="131" t="s">
        <v>268</v>
      </c>
      <c r="H124" s="132">
        <v>6</v>
      </c>
      <c r="I124" s="133"/>
      <c r="J124" s="134">
        <f>ROUND(I124*H124,2)</f>
        <v>0</v>
      </c>
      <c r="K124" s="130" t="s">
        <v>133</v>
      </c>
      <c r="L124" s="33"/>
      <c r="M124" s="135" t="s">
        <v>19</v>
      </c>
      <c r="N124" s="136" t="s">
        <v>48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134</v>
      </c>
      <c r="AT124" s="139" t="s">
        <v>129</v>
      </c>
      <c r="AU124" s="139" t="s">
        <v>87</v>
      </c>
      <c r="AY124" s="18" t="s">
        <v>127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85</v>
      </c>
      <c r="BK124" s="140">
        <f>ROUND(I124*H124,2)</f>
        <v>0</v>
      </c>
      <c r="BL124" s="18" t="s">
        <v>134</v>
      </c>
      <c r="BM124" s="139" t="s">
        <v>537</v>
      </c>
    </row>
    <row r="125" spans="2:65" s="1" customFormat="1" ht="19.2">
      <c r="B125" s="33"/>
      <c r="D125" s="141" t="s">
        <v>136</v>
      </c>
      <c r="F125" s="142" t="s">
        <v>538</v>
      </c>
      <c r="I125" s="143"/>
      <c r="L125" s="33"/>
      <c r="M125" s="144"/>
      <c r="T125" s="54"/>
      <c r="AT125" s="18" t="s">
        <v>136</v>
      </c>
      <c r="AU125" s="18" t="s">
        <v>87</v>
      </c>
    </row>
    <row r="126" spans="2:65" s="1" customFormat="1" ht="10.199999999999999">
      <c r="B126" s="33"/>
      <c r="D126" s="145" t="s">
        <v>138</v>
      </c>
      <c r="F126" s="146" t="s">
        <v>539</v>
      </c>
      <c r="I126" s="143"/>
      <c r="L126" s="33"/>
      <c r="M126" s="144"/>
      <c r="T126" s="54"/>
      <c r="AT126" s="18" t="s">
        <v>138</v>
      </c>
      <c r="AU126" s="18" t="s">
        <v>87</v>
      </c>
    </row>
    <row r="127" spans="2:65" s="1" customFormat="1" ht="33" customHeight="1">
      <c r="B127" s="33"/>
      <c r="C127" s="128" t="s">
        <v>225</v>
      </c>
      <c r="D127" s="128" t="s">
        <v>129</v>
      </c>
      <c r="E127" s="129" t="s">
        <v>540</v>
      </c>
      <c r="F127" s="130" t="s">
        <v>541</v>
      </c>
      <c r="G127" s="131" t="s">
        <v>181</v>
      </c>
      <c r="H127" s="132">
        <v>120</v>
      </c>
      <c r="I127" s="133"/>
      <c r="J127" s="134">
        <f>ROUND(I127*H127,2)</f>
        <v>0</v>
      </c>
      <c r="K127" s="130" t="s">
        <v>133</v>
      </c>
      <c r="L127" s="33"/>
      <c r="M127" s="135" t="s">
        <v>19</v>
      </c>
      <c r="N127" s="136" t="s">
        <v>48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134</v>
      </c>
      <c r="AT127" s="139" t="s">
        <v>129</v>
      </c>
      <c r="AU127" s="139" t="s">
        <v>87</v>
      </c>
      <c r="AY127" s="18" t="s">
        <v>127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85</v>
      </c>
      <c r="BK127" s="140">
        <f>ROUND(I127*H127,2)</f>
        <v>0</v>
      </c>
      <c r="BL127" s="18" t="s">
        <v>134</v>
      </c>
      <c r="BM127" s="139" t="s">
        <v>542</v>
      </c>
    </row>
    <row r="128" spans="2:65" s="1" customFormat="1" ht="28.8">
      <c r="B128" s="33"/>
      <c r="D128" s="141" t="s">
        <v>136</v>
      </c>
      <c r="F128" s="142" t="s">
        <v>543</v>
      </c>
      <c r="I128" s="143"/>
      <c r="L128" s="33"/>
      <c r="M128" s="144"/>
      <c r="T128" s="54"/>
      <c r="AT128" s="18" t="s">
        <v>136</v>
      </c>
      <c r="AU128" s="18" t="s">
        <v>87</v>
      </c>
    </row>
    <row r="129" spans="2:65" s="1" customFormat="1" ht="10.199999999999999">
      <c r="B129" s="33"/>
      <c r="D129" s="145" t="s">
        <v>138</v>
      </c>
      <c r="F129" s="146" t="s">
        <v>544</v>
      </c>
      <c r="I129" s="143"/>
      <c r="L129" s="33"/>
      <c r="M129" s="144"/>
      <c r="T129" s="54"/>
      <c r="AT129" s="18" t="s">
        <v>138</v>
      </c>
      <c r="AU129" s="18" t="s">
        <v>87</v>
      </c>
    </row>
    <row r="130" spans="2:65" s="12" customFormat="1" ht="10.199999999999999">
      <c r="B130" s="147"/>
      <c r="D130" s="141" t="s">
        <v>140</v>
      </c>
      <c r="E130" s="148" t="s">
        <v>19</v>
      </c>
      <c r="F130" s="149" t="s">
        <v>545</v>
      </c>
      <c r="H130" s="148" t="s">
        <v>19</v>
      </c>
      <c r="I130" s="150"/>
      <c r="L130" s="147"/>
      <c r="M130" s="151"/>
      <c r="T130" s="152"/>
      <c r="AT130" s="148" t="s">
        <v>140</v>
      </c>
      <c r="AU130" s="148" t="s">
        <v>87</v>
      </c>
      <c r="AV130" s="12" t="s">
        <v>85</v>
      </c>
      <c r="AW130" s="12" t="s">
        <v>36</v>
      </c>
      <c r="AX130" s="12" t="s">
        <v>77</v>
      </c>
      <c r="AY130" s="148" t="s">
        <v>127</v>
      </c>
    </row>
    <row r="131" spans="2:65" s="13" customFormat="1" ht="10.199999999999999">
      <c r="B131" s="153"/>
      <c r="D131" s="141" t="s">
        <v>140</v>
      </c>
      <c r="E131" s="154" t="s">
        <v>19</v>
      </c>
      <c r="F131" s="155" t="s">
        <v>546</v>
      </c>
      <c r="H131" s="156">
        <v>120</v>
      </c>
      <c r="I131" s="157"/>
      <c r="L131" s="153"/>
      <c r="M131" s="158"/>
      <c r="T131" s="159"/>
      <c r="AT131" s="154" t="s">
        <v>140</v>
      </c>
      <c r="AU131" s="154" t="s">
        <v>87</v>
      </c>
      <c r="AV131" s="13" t="s">
        <v>87</v>
      </c>
      <c r="AW131" s="13" t="s">
        <v>36</v>
      </c>
      <c r="AX131" s="13" t="s">
        <v>85</v>
      </c>
      <c r="AY131" s="154" t="s">
        <v>127</v>
      </c>
    </row>
    <row r="132" spans="2:65" s="1" customFormat="1" ht="37.799999999999997" customHeight="1">
      <c r="B132" s="33"/>
      <c r="C132" s="128" t="s">
        <v>233</v>
      </c>
      <c r="D132" s="128" t="s">
        <v>129</v>
      </c>
      <c r="E132" s="129" t="s">
        <v>547</v>
      </c>
      <c r="F132" s="130" t="s">
        <v>548</v>
      </c>
      <c r="G132" s="131" t="s">
        <v>181</v>
      </c>
      <c r="H132" s="132">
        <v>30</v>
      </c>
      <c r="I132" s="133"/>
      <c r="J132" s="134">
        <f>ROUND(I132*H132,2)</f>
        <v>0</v>
      </c>
      <c r="K132" s="130" t="s">
        <v>133</v>
      </c>
      <c r="L132" s="33"/>
      <c r="M132" s="135" t="s">
        <v>19</v>
      </c>
      <c r="N132" s="136" t="s">
        <v>48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134</v>
      </c>
      <c r="AT132" s="139" t="s">
        <v>129</v>
      </c>
      <c r="AU132" s="139" t="s">
        <v>87</v>
      </c>
      <c r="AY132" s="18" t="s">
        <v>127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85</v>
      </c>
      <c r="BK132" s="140">
        <f>ROUND(I132*H132,2)</f>
        <v>0</v>
      </c>
      <c r="BL132" s="18" t="s">
        <v>134</v>
      </c>
      <c r="BM132" s="139" t="s">
        <v>549</v>
      </c>
    </row>
    <row r="133" spans="2:65" s="1" customFormat="1" ht="28.8">
      <c r="B133" s="33"/>
      <c r="D133" s="141" t="s">
        <v>136</v>
      </c>
      <c r="F133" s="142" t="s">
        <v>550</v>
      </c>
      <c r="I133" s="143"/>
      <c r="L133" s="33"/>
      <c r="M133" s="144"/>
      <c r="T133" s="54"/>
      <c r="AT133" s="18" t="s">
        <v>136</v>
      </c>
      <c r="AU133" s="18" t="s">
        <v>87</v>
      </c>
    </row>
    <row r="134" spans="2:65" s="1" customFormat="1" ht="10.199999999999999">
      <c r="B134" s="33"/>
      <c r="D134" s="145" t="s">
        <v>138</v>
      </c>
      <c r="F134" s="146" t="s">
        <v>551</v>
      </c>
      <c r="I134" s="143"/>
      <c r="L134" s="33"/>
      <c r="M134" s="144"/>
      <c r="T134" s="54"/>
      <c r="AT134" s="18" t="s">
        <v>138</v>
      </c>
      <c r="AU134" s="18" t="s">
        <v>87</v>
      </c>
    </row>
    <row r="135" spans="2:65" s="1" customFormat="1" ht="33" customHeight="1">
      <c r="B135" s="33"/>
      <c r="C135" s="128" t="s">
        <v>246</v>
      </c>
      <c r="D135" s="128" t="s">
        <v>129</v>
      </c>
      <c r="E135" s="129" t="s">
        <v>552</v>
      </c>
      <c r="F135" s="130" t="s">
        <v>553</v>
      </c>
      <c r="G135" s="131" t="s">
        <v>181</v>
      </c>
      <c r="H135" s="132">
        <v>577.553</v>
      </c>
      <c r="I135" s="133"/>
      <c r="J135" s="134">
        <f>ROUND(I135*H135,2)</f>
        <v>0</v>
      </c>
      <c r="K135" s="130" t="s">
        <v>133</v>
      </c>
      <c r="L135" s="33"/>
      <c r="M135" s="135" t="s">
        <v>19</v>
      </c>
      <c r="N135" s="136" t="s">
        <v>48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134</v>
      </c>
      <c r="AT135" s="139" t="s">
        <v>129</v>
      </c>
      <c r="AU135" s="139" t="s">
        <v>87</v>
      </c>
      <c r="AY135" s="18" t="s">
        <v>127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85</v>
      </c>
      <c r="BK135" s="140">
        <f>ROUND(I135*H135,2)</f>
        <v>0</v>
      </c>
      <c r="BL135" s="18" t="s">
        <v>134</v>
      </c>
      <c r="BM135" s="139" t="s">
        <v>554</v>
      </c>
    </row>
    <row r="136" spans="2:65" s="1" customFormat="1" ht="28.8">
      <c r="B136" s="33"/>
      <c r="D136" s="141" t="s">
        <v>136</v>
      </c>
      <c r="F136" s="142" t="s">
        <v>555</v>
      </c>
      <c r="I136" s="143"/>
      <c r="L136" s="33"/>
      <c r="M136" s="144"/>
      <c r="T136" s="54"/>
      <c r="AT136" s="18" t="s">
        <v>136</v>
      </c>
      <c r="AU136" s="18" t="s">
        <v>87</v>
      </c>
    </row>
    <row r="137" spans="2:65" s="1" customFormat="1" ht="10.199999999999999">
      <c r="B137" s="33"/>
      <c r="D137" s="145" t="s">
        <v>138</v>
      </c>
      <c r="F137" s="146" t="s">
        <v>556</v>
      </c>
      <c r="I137" s="143"/>
      <c r="L137" s="33"/>
      <c r="M137" s="144"/>
      <c r="T137" s="54"/>
      <c r="AT137" s="18" t="s">
        <v>138</v>
      </c>
      <c r="AU137" s="18" t="s">
        <v>87</v>
      </c>
    </row>
    <row r="138" spans="2:65" s="13" customFormat="1" ht="10.199999999999999">
      <c r="B138" s="153"/>
      <c r="D138" s="141" t="s">
        <v>140</v>
      </c>
      <c r="E138" s="154" t="s">
        <v>19</v>
      </c>
      <c r="F138" s="155" t="s">
        <v>557</v>
      </c>
      <c r="H138" s="156">
        <v>67.444000000000003</v>
      </c>
      <c r="I138" s="157"/>
      <c r="L138" s="153"/>
      <c r="M138" s="158"/>
      <c r="T138" s="159"/>
      <c r="AT138" s="154" t="s">
        <v>140</v>
      </c>
      <c r="AU138" s="154" t="s">
        <v>87</v>
      </c>
      <c r="AV138" s="13" t="s">
        <v>87</v>
      </c>
      <c r="AW138" s="13" t="s">
        <v>36</v>
      </c>
      <c r="AX138" s="13" t="s">
        <v>77</v>
      </c>
      <c r="AY138" s="154" t="s">
        <v>127</v>
      </c>
    </row>
    <row r="139" spans="2:65" s="13" customFormat="1" ht="10.199999999999999">
      <c r="B139" s="153"/>
      <c r="D139" s="141" t="s">
        <v>140</v>
      </c>
      <c r="E139" s="154" t="s">
        <v>19</v>
      </c>
      <c r="F139" s="155" t="s">
        <v>558</v>
      </c>
      <c r="H139" s="156">
        <v>44.55</v>
      </c>
      <c r="I139" s="157"/>
      <c r="L139" s="153"/>
      <c r="M139" s="158"/>
      <c r="T139" s="159"/>
      <c r="AT139" s="154" t="s">
        <v>140</v>
      </c>
      <c r="AU139" s="154" t="s">
        <v>87</v>
      </c>
      <c r="AV139" s="13" t="s">
        <v>87</v>
      </c>
      <c r="AW139" s="13" t="s">
        <v>36</v>
      </c>
      <c r="AX139" s="13" t="s">
        <v>77</v>
      </c>
      <c r="AY139" s="154" t="s">
        <v>127</v>
      </c>
    </row>
    <row r="140" spans="2:65" s="13" customFormat="1" ht="10.199999999999999">
      <c r="B140" s="153"/>
      <c r="D140" s="141" t="s">
        <v>140</v>
      </c>
      <c r="E140" s="154" t="s">
        <v>19</v>
      </c>
      <c r="F140" s="155" t="s">
        <v>559</v>
      </c>
      <c r="H140" s="156">
        <v>43.231000000000002</v>
      </c>
      <c r="I140" s="157"/>
      <c r="L140" s="153"/>
      <c r="M140" s="158"/>
      <c r="T140" s="159"/>
      <c r="AT140" s="154" t="s">
        <v>140</v>
      </c>
      <c r="AU140" s="154" t="s">
        <v>87</v>
      </c>
      <c r="AV140" s="13" t="s">
        <v>87</v>
      </c>
      <c r="AW140" s="13" t="s">
        <v>36</v>
      </c>
      <c r="AX140" s="13" t="s">
        <v>77</v>
      </c>
      <c r="AY140" s="154" t="s">
        <v>127</v>
      </c>
    </row>
    <row r="141" spans="2:65" s="13" customFormat="1" ht="10.199999999999999">
      <c r="B141" s="153"/>
      <c r="D141" s="141" t="s">
        <v>140</v>
      </c>
      <c r="E141" s="154" t="s">
        <v>19</v>
      </c>
      <c r="F141" s="155" t="s">
        <v>560</v>
      </c>
      <c r="H141" s="156">
        <v>124.069</v>
      </c>
      <c r="I141" s="157"/>
      <c r="L141" s="153"/>
      <c r="M141" s="158"/>
      <c r="T141" s="159"/>
      <c r="AT141" s="154" t="s">
        <v>140</v>
      </c>
      <c r="AU141" s="154" t="s">
        <v>87</v>
      </c>
      <c r="AV141" s="13" t="s">
        <v>87</v>
      </c>
      <c r="AW141" s="13" t="s">
        <v>36</v>
      </c>
      <c r="AX141" s="13" t="s">
        <v>77</v>
      </c>
      <c r="AY141" s="154" t="s">
        <v>127</v>
      </c>
    </row>
    <row r="142" spans="2:65" s="13" customFormat="1" ht="10.199999999999999">
      <c r="B142" s="153"/>
      <c r="D142" s="141" t="s">
        <v>140</v>
      </c>
      <c r="E142" s="154" t="s">
        <v>19</v>
      </c>
      <c r="F142" s="155" t="s">
        <v>561</v>
      </c>
      <c r="H142" s="156">
        <v>116.88</v>
      </c>
      <c r="I142" s="157"/>
      <c r="L142" s="153"/>
      <c r="M142" s="158"/>
      <c r="T142" s="159"/>
      <c r="AT142" s="154" t="s">
        <v>140</v>
      </c>
      <c r="AU142" s="154" t="s">
        <v>87</v>
      </c>
      <c r="AV142" s="13" t="s">
        <v>87</v>
      </c>
      <c r="AW142" s="13" t="s">
        <v>36</v>
      </c>
      <c r="AX142" s="13" t="s">
        <v>77</v>
      </c>
      <c r="AY142" s="154" t="s">
        <v>127</v>
      </c>
    </row>
    <row r="143" spans="2:65" s="13" customFormat="1" ht="10.199999999999999">
      <c r="B143" s="153"/>
      <c r="D143" s="141" t="s">
        <v>140</v>
      </c>
      <c r="E143" s="154" t="s">
        <v>19</v>
      </c>
      <c r="F143" s="155" t="s">
        <v>562</v>
      </c>
      <c r="H143" s="156">
        <v>60.975000000000001</v>
      </c>
      <c r="I143" s="157"/>
      <c r="L143" s="153"/>
      <c r="M143" s="158"/>
      <c r="T143" s="159"/>
      <c r="AT143" s="154" t="s">
        <v>140</v>
      </c>
      <c r="AU143" s="154" t="s">
        <v>87</v>
      </c>
      <c r="AV143" s="13" t="s">
        <v>87</v>
      </c>
      <c r="AW143" s="13" t="s">
        <v>36</v>
      </c>
      <c r="AX143" s="13" t="s">
        <v>77</v>
      </c>
      <c r="AY143" s="154" t="s">
        <v>127</v>
      </c>
    </row>
    <row r="144" spans="2:65" s="13" customFormat="1" ht="10.199999999999999">
      <c r="B144" s="153"/>
      <c r="D144" s="141" t="s">
        <v>140</v>
      </c>
      <c r="E144" s="154" t="s">
        <v>19</v>
      </c>
      <c r="F144" s="155" t="s">
        <v>563</v>
      </c>
      <c r="H144" s="156">
        <v>97.903999999999996</v>
      </c>
      <c r="I144" s="157"/>
      <c r="L144" s="153"/>
      <c r="M144" s="158"/>
      <c r="T144" s="159"/>
      <c r="AT144" s="154" t="s">
        <v>140</v>
      </c>
      <c r="AU144" s="154" t="s">
        <v>87</v>
      </c>
      <c r="AV144" s="13" t="s">
        <v>87</v>
      </c>
      <c r="AW144" s="13" t="s">
        <v>36</v>
      </c>
      <c r="AX144" s="13" t="s">
        <v>77</v>
      </c>
      <c r="AY144" s="154" t="s">
        <v>127</v>
      </c>
    </row>
    <row r="145" spans="2:65" s="15" customFormat="1" ht="10.199999999999999">
      <c r="B145" s="180"/>
      <c r="D145" s="141" t="s">
        <v>140</v>
      </c>
      <c r="E145" s="181" t="s">
        <v>19</v>
      </c>
      <c r="F145" s="182" t="s">
        <v>564</v>
      </c>
      <c r="H145" s="183">
        <v>555.053</v>
      </c>
      <c r="I145" s="184"/>
      <c r="L145" s="180"/>
      <c r="M145" s="185"/>
      <c r="T145" s="186"/>
      <c r="AT145" s="181" t="s">
        <v>140</v>
      </c>
      <c r="AU145" s="181" t="s">
        <v>87</v>
      </c>
      <c r="AV145" s="15" t="s">
        <v>153</v>
      </c>
      <c r="AW145" s="15" t="s">
        <v>36</v>
      </c>
      <c r="AX145" s="15" t="s">
        <v>77</v>
      </c>
      <c r="AY145" s="181" t="s">
        <v>127</v>
      </c>
    </row>
    <row r="146" spans="2:65" s="13" customFormat="1" ht="10.199999999999999">
      <c r="B146" s="153"/>
      <c r="D146" s="141" t="s">
        <v>140</v>
      </c>
      <c r="E146" s="154" t="s">
        <v>19</v>
      </c>
      <c r="F146" s="155" t="s">
        <v>565</v>
      </c>
      <c r="H146" s="156">
        <v>52.5</v>
      </c>
      <c r="I146" s="157"/>
      <c r="L146" s="153"/>
      <c r="M146" s="158"/>
      <c r="T146" s="159"/>
      <c r="AT146" s="154" t="s">
        <v>140</v>
      </c>
      <c r="AU146" s="154" t="s">
        <v>87</v>
      </c>
      <c r="AV146" s="13" t="s">
        <v>87</v>
      </c>
      <c r="AW146" s="13" t="s">
        <v>36</v>
      </c>
      <c r="AX146" s="13" t="s">
        <v>77</v>
      </c>
      <c r="AY146" s="154" t="s">
        <v>127</v>
      </c>
    </row>
    <row r="147" spans="2:65" s="12" customFormat="1" ht="10.199999999999999">
      <c r="B147" s="147"/>
      <c r="D147" s="141" t="s">
        <v>140</v>
      </c>
      <c r="E147" s="148" t="s">
        <v>19</v>
      </c>
      <c r="F147" s="149" t="s">
        <v>566</v>
      </c>
      <c r="H147" s="148" t="s">
        <v>19</v>
      </c>
      <c r="I147" s="150"/>
      <c r="L147" s="147"/>
      <c r="M147" s="151"/>
      <c r="T147" s="152"/>
      <c r="AT147" s="148" t="s">
        <v>140</v>
      </c>
      <c r="AU147" s="148" t="s">
        <v>87</v>
      </c>
      <c r="AV147" s="12" t="s">
        <v>85</v>
      </c>
      <c r="AW147" s="12" t="s">
        <v>36</v>
      </c>
      <c r="AX147" s="12" t="s">
        <v>77</v>
      </c>
      <c r="AY147" s="148" t="s">
        <v>127</v>
      </c>
    </row>
    <row r="148" spans="2:65" s="13" customFormat="1" ht="10.199999999999999">
      <c r="B148" s="153"/>
      <c r="D148" s="141" t="s">
        <v>140</v>
      </c>
      <c r="E148" s="154" t="s">
        <v>19</v>
      </c>
      <c r="F148" s="155" t="s">
        <v>567</v>
      </c>
      <c r="H148" s="156">
        <v>-30</v>
      </c>
      <c r="I148" s="157"/>
      <c r="L148" s="153"/>
      <c r="M148" s="158"/>
      <c r="T148" s="159"/>
      <c r="AT148" s="154" t="s">
        <v>140</v>
      </c>
      <c r="AU148" s="154" t="s">
        <v>87</v>
      </c>
      <c r="AV148" s="13" t="s">
        <v>87</v>
      </c>
      <c r="AW148" s="13" t="s">
        <v>36</v>
      </c>
      <c r="AX148" s="13" t="s">
        <v>77</v>
      </c>
      <c r="AY148" s="154" t="s">
        <v>127</v>
      </c>
    </row>
    <row r="149" spans="2:65" s="14" customFormat="1" ht="10.199999999999999">
      <c r="B149" s="160"/>
      <c r="D149" s="141" t="s">
        <v>140</v>
      </c>
      <c r="E149" s="161" t="s">
        <v>19</v>
      </c>
      <c r="F149" s="162" t="s">
        <v>152</v>
      </c>
      <c r="H149" s="163">
        <v>577.553</v>
      </c>
      <c r="I149" s="164"/>
      <c r="L149" s="160"/>
      <c r="M149" s="165"/>
      <c r="T149" s="166"/>
      <c r="AT149" s="161" t="s">
        <v>140</v>
      </c>
      <c r="AU149" s="161" t="s">
        <v>87</v>
      </c>
      <c r="AV149" s="14" t="s">
        <v>134</v>
      </c>
      <c r="AW149" s="14" t="s">
        <v>36</v>
      </c>
      <c r="AX149" s="14" t="s">
        <v>85</v>
      </c>
      <c r="AY149" s="161" t="s">
        <v>127</v>
      </c>
    </row>
    <row r="150" spans="2:65" s="1" customFormat="1" ht="24.15" customHeight="1">
      <c r="B150" s="33"/>
      <c r="C150" s="128" t="s">
        <v>252</v>
      </c>
      <c r="D150" s="128" t="s">
        <v>129</v>
      </c>
      <c r="E150" s="129" t="s">
        <v>568</v>
      </c>
      <c r="F150" s="130" t="s">
        <v>569</v>
      </c>
      <c r="G150" s="131" t="s">
        <v>181</v>
      </c>
      <c r="H150" s="132">
        <v>30</v>
      </c>
      <c r="I150" s="133"/>
      <c r="J150" s="134">
        <f>ROUND(I150*H150,2)</f>
        <v>0</v>
      </c>
      <c r="K150" s="130" t="s">
        <v>133</v>
      </c>
      <c r="L150" s="33"/>
      <c r="M150" s="135" t="s">
        <v>19</v>
      </c>
      <c r="N150" s="136" t="s">
        <v>48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134</v>
      </c>
      <c r="AT150" s="139" t="s">
        <v>129</v>
      </c>
      <c r="AU150" s="139" t="s">
        <v>87</v>
      </c>
      <c r="AY150" s="18" t="s">
        <v>127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85</v>
      </c>
      <c r="BK150" s="140">
        <f>ROUND(I150*H150,2)</f>
        <v>0</v>
      </c>
      <c r="BL150" s="18" t="s">
        <v>134</v>
      </c>
      <c r="BM150" s="139" t="s">
        <v>570</v>
      </c>
    </row>
    <row r="151" spans="2:65" s="1" customFormat="1" ht="28.8">
      <c r="B151" s="33"/>
      <c r="D151" s="141" t="s">
        <v>136</v>
      </c>
      <c r="F151" s="142" t="s">
        <v>571</v>
      </c>
      <c r="I151" s="143"/>
      <c r="L151" s="33"/>
      <c r="M151" s="144"/>
      <c r="T151" s="54"/>
      <c r="AT151" s="18" t="s">
        <v>136</v>
      </c>
      <c r="AU151" s="18" t="s">
        <v>87</v>
      </c>
    </row>
    <row r="152" spans="2:65" s="1" customFormat="1" ht="10.199999999999999">
      <c r="B152" s="33"/>
      <c r="D152" s="145" t="s">
        <v>138</v>
      </c>
      <c r="F152" s="146" t="s">
        <v>572</v>
      </c>
      <c r="I152" s="143"/>
      <c r="L152" s="33"/>
      <c r="M152" s="144"/>
      <c r="T152" s="54"/>
      <c r="AT152" s="18" t="s">
        <v>138</v>
      </c>
      <c r="AU152" s="18" t="s">
        <v>87</v>
      </c>
    </row>
    <row r="153" spans="2:65" s="1" customFormat="1" ht="21.75" customHeight="1">
      <c r="B153" s="33"/>
      <c r="C153" s="128" t="s">
        <v>259</v>
      </c>
      <c r="D153" s="128" t="s">
        <v>129</v>
      </c>
      <c r="E153" s="129" t="s">
        <v>573</v>
      </c>
      <c r="F153" s="130" t="s">
        <v>574</v>
      </c>
      <c r="G153" s="131" t="s">
        <v>132</v>
      </c>
      <c r="H153" s="132">
        <v>888.08399999999995</v>
      </c>
      <c r="I153" s="133"/>
      <c r="J153" s="134">
        <f>ROUND(I153*H153,2)</f>
        <v>0</v>
      </c>
      <c r="K153" s="130" t="s">
        <v>133</v>
      </c>
      <c r="L153" s="33"/>
      <c r="M153" s="135" t="s">
        <v>19</v>
      </c>
      <c r="N153" s="136" t="s">
        <v>48</v>
      </c>
      <c r="P153" s="137">
        <f>O153*H153</f>
        <v>0</v>
      </c>
      <c r="Q153" s="137">
        <v>8.3850999999999999E-4</v>
      </c>
      <c r="R153" s="137">
        <f>Q153*H153</f>
        <v>0.74466731483999993</v>
      </c>
      <c r="S153" s="137">
        <v>0</v>
      </c>
      <c r="T153" s="138">
        <f>S153*H153</f>
        <v>0</v>
      </c>
      <c r="AR153" s="139" t="s">
        <v>134</v>
      </c>
      <c r="AT153" s="139" t="s">
        <v>129</v>
      </c>
      <c r="AU153" s="139" t="s">
        <v>87</v>
      </c>
      <c r="AY153" s="18" t="s">
        <v>127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85</v>
      </c>
      <c r="BK153" s="140">
        <f>ROUND(I153*H153,2)</f>
        <v>0</v>
      </c>
      <c r="BL153" s="18" t="s">
        <v>134</v>
      </c>
      <c r="BM153" s="139" t="s">
        <v>575</v>
      </c>
    </row>
    <row r="154" spans="2:65" s="1" customFormat="1" ht="19.2">
      <c r="B154" s="33"/>
      <c r="D154" s="141" t="s">
        <v>136</v>
      </c>
      <c r="F154" s="142" t="s">
        <v>576</v>
      </c>
      <c r="I154" s="143"/>
      <c r="L154" s="33"/>
      <c r="M154" s="144"/>
      <c r="T154" s="54"/>
      <c r="AT154" s="18" t="s">
        <v>136</v>
      </c>
      <c r="AU154" s="18" t="s">
        <v>87</v>
      </c>
    </row>
    <row r="155" spans="2:65" s="1" customFormat="1" ht="10.199999999999999">
      <c r="B155" s="33"/>
      <c r="D155" s="145" t="s">
        <v>138</v>
      </c>
      <c r="F155" s="146" t="s">
        <v>577</v>
      </c>
      <c r="I155" s="143"/>
      <c r="L155" s="33"/>
      <c r="M155" s="144"/>
      <c r="T155" s="54"/>
      <c r="AT155" s="18" t="s">
        <v>138</v>
      </c>
      <c r="AU155" s="18" t="s">
        <v>87</v>
      </c>
    </row>
    <row r="156" spans="2:65" s="13" customFormat="1" ht="10.199999999999999">
      <c r="B156" s="153"/>
      <c r="D156" s="141" t="s">
        <v>140</v>
      </c>
      <c r="E156" s="154" t="s">
        <v>19</v>
      </c>
      <c r="F156" s="155" t="s">
        <v>578</v>
      </c>
      <c r="H156" s="156">
        <v>107.91</v>
      </c>
      <c r="I156" s="157"/>
      <c r="L156" s="153"/>
      <c r="M156" s="158"/>
      <c r="T156" s="159"/>
      <c r="AT156" s="154" t="s">
        <v>140</v>
      </c>
      <c r="AU156" s="154" t="s">
        <v>87</v>
      </c>
      <c r="AV156" s="13" t="s">
        <v>87</v>
      </c>
      <c r="AW156" s="13" t="s">
        <v>36</v>
      </c>
      <c r="AX156" s="13" t="s">
        <v>77</v>
      </c>
      <c r="AY156" s="154" t="s">
        <v>127</v>
      </c>
    </row>
    <row r="157" spans="2:65" s="13" customFormat="1" ht="10.199999999999999">
      <c r="B157" s="153"/>
      <c r="D157" s="141" t="s">
        <v>140</v>
      </c>
      <c r="E157" s="154" t="s">
        <v>19</v>
      </c>
      <c r="F157" s="155" t="s">
        <v>579</v>
      </c>
      <c r="H157" s="156">
        <v>71.28</v>
      </c>
      <c r="I157" s="157"/>
      <c r="L157" s="153"/>
      <c r="M157" s="158"/>
      <c r="T157" s="159"/>
      <c r="AT157" s="154" t="s">
        <v>140</v>
      </c>
      <c r="AU157" s="154" t="s">
        <v>87</v>
      </c>
      <c r="AV157" s="13" t="s">
        <v>87</v>
      </c>
      <c r="AW157" s="13" t="s">
        <v>36</v>
      </c>
      <c r="AX157" s="13" t="s">
        <v>77</v>
      </c>
      <c r="AY157" s="154" t="s">
        <v>127</v>
      </c>
    </row>
    <row r="158" spans="2:65" s="13" customFormat="1" ht="10.199999999999999">
      <c r="B158" s="153"/>
      <c r="D158" s="141" t="s">
        <v>140</v>
      </c>
      <c r="E158" s="154" t="s">
        <v>19</v>
      </c>
      <c r="F158" s="155" t="s">
        <v>580</v>
      </c>
      <c r="H158" s="156">
        <v>69.168999999999997</v>
      </c>
      <c r="I158" s="157"/>
      <c r="L158" s="153"/>
      <c r="M158" s="158"/>
      <c r="T158" s="159"/>
      <c r="AT158" s="154" t="s">
        <v>140</v>
      </c>
      <c r="AU158" s="154" t="s">
        <v>87</v>
      </c>
      <c r="AV158" s="13" t="s">
        <v>87</v>
      </c>
      <c r="AW158" s="13" t="s">
        <v>36</v>
      </c>
      <c r="AX158" s="13" t="s">
        <v>77</v>
      </c>
      <c r="AY158" s="154" t="s">
        <v>127</v>
      </c>
    </row>
    <row r="159" spans="2:65" s="13" customFormat="1" ht="10.199999999999999">
      <c r="B159" s="153"/>
      <c r="D159" s="141" t="s">
        <v>140</v>
      </c>
      <c r="E159" s="154" t="s">
        <v>19</v>
      </c>
      <c r="F159" s="155" t="s">
        <v>581</v>
      </c>
      <c r="H159" s="156">
        <v>198.51</v>
      </c>
      <c r="I159" s="157"/>
      <c r="L159" s="153"/>
      <c r="M159" s="158"/>
      <c r="T159" s="159"/>
      <c r="AT159" s="154" t="s">
        <v>140</v>
      </c>
      <c r="AU159" s="154" t="s">
        <v>87</v>
      </c>
      <c r="AV159" s="13" t="s">
        <v>87</v>
      </c>
      <c r="AW159" s="13" t="s">
        <v>36</v>
      </c>
      <c r="AX159" s="13" t="s">
        <v>77</v>
      </c>
      <c r="AY159" s="154" t="s">
        <v>127</v>
      </c>
    </row>
    <row r="160" spans="2:65" s="13" customFormat="1" ht="10.199999999999999">
      <c r="B160" s="153"/>
      <c r="D160" s="141" t="s">
        <v>140</v>
      </c>
      <c r="E160" s="154" t="s">
        <v>19</v>
      </c>
      <c r="F160" s="155" t="s">
        <v>582</v>
      </c>
      <c r="H160" s="156">
        <v>187.00800000000001</v>
      </c>
      <c r="I160" s="157"/>
      <c r="L160" s="153"/>
      <c r="M160" s="158"/>
      <c r="T160" s="159"/>
      <c r="AT160" s="154" t="s">
        <v>140</v>
      </c>
      <c r="AU160" s="154" t="s">
        <v>87</v>
      </c>
      <c r="AV160" s="13" t="s">
        <v>87</v>
      </c>
      <c r="AW160" s="13" t="s">
        <v>36</v>
      </c>
      <c r="AX160" s="13" t="s">
        <v>77</v>
      </c>
      <c r="AY160" s="154" t="s">
        <v>127</v>
      </c>
    </row>
    <row r="161" spans="2:65" s="13" customFormat="1" ht="10.199999999999999">
      <c r="B161" s="153"/>
      <c r="D161" s="141" t="s">
        <v>140</v>
      </c>
      <c r="E161" s="154" t="s">
        <v>19</v>
      </c>
      <c r="F161" s="155" t="s">
        <v>583</v>
      </c>
      <c r="H161" s="156">
        <v>97.56</v>
      </c>
      <c r="I161" s="157"/>
      <c r="L161" s="153"/>
      <c r="M161" s="158"/>
      <c r="T161" s="159"/>
      <c r="AT161" s="154" t="s">
        <v>140</v>
      </c>
      <c r="AU161" s="154" t="s">
        <v>87</v>
      </c>
      <c r="AV161" s="13" t="s">
        <v>87</v>
      </c>
      <c r="AW161" s="13" t="s">
        <v>36</v>
      </c>
      <c r="AX161" s="13" t="s">
        <v>77</v>
      </c>
      <c r="AY161" s="154" t="s">
        <v>127</v>
      </c>
    </row>
    <row r="162" spans="2:65" s="13" customFormat="1" ht="10.199999999999999">
      <c r="B162" s="153"/>
      <c r="D162" s="141" t="s">
        <v>140</v>
      </c>
      <c r="E162" s="154" t="s">
        <v>19</v>
      </c>
      <c r="F162" s="155" t="s">
        <v>584</v>
      </c>
      <c r="H162" s="156">
        <v>156.64699999999999</v>
      </c>
      <c r="I162" s="157"/>
      <c r="L162" s="153"/>
      <c r="M162" s="158"/>
      <c r="T162" s="159"/>
      <c r="AT162" s="154" t="s">
        <v>140</v>
      </c>
      <c r="AU162" s="154" t="s">
        <v>87</v>
      </c>
      <c r="AV162" s="13" t="s">
        <v>87</v>
      </c>
      <c r="AW162" s="13" t="s">
        <v>36</v>
      </c>
      <c r="AX162" s="13" t="s">
        <v>77</v>
      </c>
      <c r="AY162" s="154" t="s">
        <v>127</v>
      </c>
    </row>
    <row r="163" spans="2:65" s="15" customFormat="1" ht="10.199999999999999">
      <c r="B163" s="180"/>
      <c r="D163" s="141" t="s">
        <v>140</v>
      </c>
      <c r="E163" s="181" t="s">
        <v>19</v>
      </c>
      <c r="F163" s="182" t="s">
        <v>564</v>
      </c>
      <c r="H163" s="183">
        <v>888.08399999999983</v>
      </c>
      <c r="I163" s="184"/>
      <c r="L163" s="180"/>
      <c r="M163" s="185"/>
      <c r="T163" s="186"/>
      <c r="AT163" s="181" t="s">
        <v>140</v>
      </c>
      <c r="AU163" s="181" t="s">
        <v>87</v>
      </c>
      <c r="AV163" s="15" t="s">
        <v>153</v>
      </c>
      <c r="AW163" s="15" t="s">
        <v>36</v>
      </c>
      <c r="AX163" s="15" t="s">
        <v>77</v>
      </c>
      <c r="AY163" s="181" t="s">
        <v>127</v>
      </c>
    </row>
    <row r="164" spans="2:65" s="13" customFormat="1" ht="10.199999999999999">
      <c r="B164" s="153"/>
      <c r="D164" s="141" t="s">
        <v>140</v>
      </c>
      <c r="E164" s="154" t="s">
        <v>19</v>
      </c>
      <c r="F164" s="155" t="s">
        <v>585</v>
      </c>
      <c r="H164" s="156">
        <v>105</v>
      </c>
      <c r="I164" s="157"/>
      <c r="L164" s="153"/>
      <c r="M164" s="158"/>
      <c r="T164" s="159"/>
      <c r="AT164" s="154" t="s">
        <v>140</v>
      </c>
      <c r="AU164" s="154" t="s">
        <v>87</v>
      </c>
      <c r="AV164" s="13" t="s">
        <v>87</v>
      </c>
      <c r="AW164" s="13" t="s">
        <v>36</v>
      </c>
      <c r="AX164" s="13" t="s">
        <v>77</v>
      </c>
      <c r="AY164" s="154" t="s">
        <v>127</v>
      </c>
    </row>
    <row r="165" spans="2:65" s="12" customFormat="1" ht="10.199999999999999">
      <c r="B165" s="147"/>
      <c r="D165" s="141" t="s">
        <v>140</v>
      </c>
      <c r="E165" s="148" t="s">
        <v>19</v>
      </c>
      <c r="F165" s="149" t="s">
        <v>586</v>
      </c>
      <c r="H165" s="148" t="s">
        <v>19</v>
      </c>
      <c r="I165" s="150"/>
      <c r="L165" s="147"/>
      <c r="M165" s="151"/>
      <c r="T165" s="152"/>
      <c r="AT165" s="148" t="s">
        <v>140</v>
      </c>
      <c r="AU165" s="148" t="s">
        <v>87</v>
      </c>
      <c r="AV165" s="12" t="s">
        <v>85</v>
      </c>
      <c r="AW165" s="12" t="s">
        <v>36</v>
      </c>
      <c r="AX165" s="12" t="s">
        <v>77</v>
      </c>
      <c r="AY165" s="148" t="s">
        <v>127</v>
      </c>
    </row>
    <row r="166" spans="2:65" s="13" customFormat="1" ht="10.199999999999999">
      <c r="B166" s="153"/>
      <c r="D166" s="141" t="s">
        <v>140</v>
      </c>
      <c r="E166" s="154" t="s">
        <v>19</v>
      </c>
      <c r="F166" s="155" t="s">
        <v>587</v>
      </c>
      <c r="H166" s="156">
        <v>-105</v>
      </c>
      <c r="I166" s="157"/>
      <c r="L166" s="153"/>
      <c r="M166" s="158"/>
      <c r="T166" s="159"/>
      <c r="AT166" s="154" t="s">
        <v>140</v>
      </c>
      <c r="AU166" s="154" t="s">
        <v>87</v>
      </c>
      <c r="AV166" s="13" t="s">
        <v>87</v>
      </c>
      <c r="AW166" s="13" t="s">
        <v>36</v>
      </c>
      <c r="AX166" s="13" t="s">
        <v>77</v>
      </c>
      <c r="AY166" s="154" t="s">
        <v>127</v>
      </c>
    </row>
    <row r="167" spans="2:65" s="14" customFormat="1" ht="10.199999999999999">
      <c r="B167" s="160"/>
      <c r="D167" s="141" t="s">
        <v>140</v>
      </c>
      <c r="E167" s="161" t="s">
        <v>19</v>
      </c>
      <c r="F167" s="162" t="s">
        <v>152</v>
      </c>
      <c r="H167" s="163">
        <v>888.08399999999983</v>
      </c>
      <c r="I167" s="164"/>
      <c r="L167" s="160"/>
      <c r="M167" s="165"/>
      <c r="T167" s="166"/>
      <c r="AT167" s="161" t="s">
        <v>140</v>
      </c>
      <c r="AU167" s="161" t="s">
        <v>87</v>
      </c>
      <c r="AV167" s="14" t="s">
        <v>134</v>
      </c>
      <c r="AW167" s="14" t="s">
        <v>36</v>
      </c>
      <c r="AX167" s="14" t="s">
        <v>85</v>
      </c>
      <c r="AY167" s="161" t="s">
        <v>127</v>
      </c>
    </row>
    <row r="168" spans="2:65" s="1" customFormat="1" ht="24.15" customHeight="1">
      <c r="B168" s="33"/>
      <c r="C168" s="128" t="s">
        <v>265</v>
      </c>
      <c r="D168" s="128" t="s">
        <v>129</v>
      </c>
      <c r="E168" s="129" t="s">
        <v>588</v>
      </c>
      <c r="F168" s="130" t="s">
        <v>589</v>
      </c>
      <c r="G168" s="131" t="s">
        <v>132</v>
      </c>
      <c r="H168" s="132">
        <v>105</v>
      </c>
      <c r="I168" s="133"/>
      <c r="J168" s="134">
        <f>ROUND(I168*H168,2)</f>
        <v>0</v>
      </c>
      <c r="K168" s="130" t="s">
        <v>133</v>
      </c>
      <c r="L168" s="33"/>
      <c r="M168" s="135" t="s">
        <v>19</v>
      </c>
      <c r="N168" s="136" t="s">
        <v>48</v>
      </c>
      <c r="P168" s="137">
        <f>O168*H168</f>
        <v>0</v>
      </c>
      <c r="Q168" s="137">
        <v>8.5132000000000003E-4</v>
      </c>
      <c r="R168" s="137">
        <f>Q168*H168</f>
        <v>8.9388599999999999E-2</v>
      </c>
      <c r="S168" s="137">
        <v>0</v>
      </c>
      <c r="T168" s="138">
        <f>S168*H168</f>
        <v>0</v>
      </c>
      <c r="AR168" s="139" t="s">
        <v>134</v>
      </c>
      <c r="AT168" s="139" t="s">
        <v>129</v>
      </c>
      <c r="AU168" s="139" t="s">
        <v>87</v>
      </c>
      <c r="AY168" s="18" t="s">
        <v>127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8" t="s">
        <v>85</v>
      </c>
      <c r="BK168" s="140">
        <f>ROUND(I168*H168,2)</f>
        <v>0</v>
      </c>
      <c r="BL168" s="18" t="s">
        <v>134</v>
      </c>
      <c r="BM168" s="139" t="s">
        <v>590</v>
      </c>
    </row>
    <row r="169" spans="2:65" s="1" customFormat="1" ht="19.2">
      <c r="B169" s="33"/>
      <c r="D169" s="141" t="s">
        <v>136</v>
      </c>
      <c r="F169" s="142" t="s">
        <v>591</v>
      </c>
      <c r="I169" s="143"/>
      <c r="L169" s="33"/>
      <c r="M169" s="144"/>
      <c r="T169" s="54"/>
      <c r="AT169" s="18" t="s">
        <v>136</v>
      </c>
      <c r="AU169" s="18" t="s">
        <v>87</v>
      </c>
    </row>
    <row r="170" spans="2:65" s="1" customFormat="1" ht="10.199999999999999">
      <c r="B170" s="33"/>
      <c r="D170" s="145" t="s">
        <v>138</v>
      </c>
      <c r="F170" s="146" t="s">
        <v>592</v>
      </c>
      <c r="I170" s="143"/>
      <c r="L170" s="33"/>
      <c r="M170" s="144"/>
      <c r="T170" s="54"/>
      <c r="AT170" s="18" t="s">
        <v>138</v>
      </c>
      <c r="AU170" s="18" t="s">
        <v>87</v>
      </c>
    </row>
    <row r="171" spans="2:65" s="13" customFormat="1" ht="10.199999999999999">
      <c r="B171" s="153"/>
      <c r="D171" s="141" t="s">
        <v>140</v>
      </c>
      <c r="E171" s="154" t="s">
        <v>19</v>
      </c>
      <c r="F171" s="155" t="s">
        <v>593</v>
      </c>
      <c r="H171" s="156">
        <v>36.648000000000003</v>
      </c>
      <c r="I171" s="157"/>
      <c r="L171" s="153"/>
      <c r="M171" s="158"/>
      <c r="T171" s="159"/>
      <c r="AT171" s="154" t="s">
        <v>140</v>
      </c>
      <c r="AU171" s="154" t="s">
        <v>87</v>
      </c>
      <c r="AV171" s="13" t="s">
        <v>87</v>
      </c>
      <c r="AW171" s="13" t="s">
        <v>36</v>
      </c>
      <c r="AX171" s="13" t="s">
        <v>77</v>
      </c>
      <c r="AY171" s="154" t="s">
        <v>127</v>
      </c>
    </row>
    <row r="172" spans="2:65" s="13" customFormat="1" ht="10.199999999999999">
      <c r="B172" s="153"/>
      <c r="D172" s="141" t="s">
        <v>140</v>
      </c>
      <c r="E172" s="154" t="s">
        <v>19</v>
      </c>
      <c r="F172" s="155" t="s">
        <v>594</v>
      </c>
      <c r="H172" s="156">
        <v>68.352000000000004</v>
      </c>
      <c r="I172" s="157"/>
      <c r="L172" s="153"/>
      <c r="M172" s="158"/>
      <c r="T172" s="159"/>
      <c r="AT172" s="154" t="s">
        <v>140</v>
      </c>
      <c r="AU172" s="154" t="s">
        <v>87</v>
      </c>
      <c r="AV172" s="13" t="s">
        <v>87</v>
      </c>
      <c r="AW172" s="13" t="s">
        <v>36</v>
      </c>
      <c r="AX172" s="13" t="s">
        <v>77</v>
      </c>
      <c r="AY172" s="154" t="s">
        <v>127</v>
      </c>
    </row>
    <row r="173" spans="2:65" s="14" customFormat="1" ht="10.199999999999999">
      <c r="B173" s="160"/>
      <c r="D173" s="141" t="s">
        <v>140</v>
      </c>
      <c r="E173" s="161" t="s">
        <v>19</v>
      </c>
      <c r="F173" s="162" t="s">
        <v>152</v>
      </c>
      <c r="H173" s="163">
        <v>105</v>
      </c>
      <c r="I173" s="164"/>
      <c r="L173" s="160"/>
      <c r="M173" s="165"/>
      <c r="T173" s="166"/>
      <c r="AT173" s="161" t="s">
        <v>140</v>
      </c>
      <c r="AU173" s="161" t="s">
        <v>87</v>
      </c>
      <c r="AV173" s="14" t="s">
        <v>134</v>
      </c>
      <c r="AW173" s="14" t="s">
        <v>36</v>
      </c>
      <c r="AX173" s="14" t="s">
        <v>85</v>
      </c>
      <c r="AY173" s="161" t="s">
        <v>127</v>
      </c>
    </row>
    <row r="174" spans="2:65" s="1" customFormat="1" ht="24.15" customHeight="1">
      <c r="B174" s="33"/>
      <c r="C174" s="128" t="s">
        <v>273</v>
      </c>
      <c r="D174" s="128" t="s">
        <v>129</v>
      </c>
      <c r="E174" s="129" t="s">
        <v>595</v>
      </c>
      <c r="F174" s="130" t="s">
        <v>596</v>
      </c>
      <c r="G174" s="131" t="s">
        <v>132</v>
      </c>
      <c r="H174" s="132">
        <v>888.08399999999995</v>
      </c>
      <c r="I174" s="133"/>
      <c r="J174" s="134">
        <f>ROUND(I174*H174,2)</f>
        <v>0</v>
      </c>
      <c r="K174" s="130" t="s">
        <v>133</v>
      </c>
      <c r="L174" s="33"/>
      <c r="M174" s="135" t="s">
        <v>19</v>
      </c>
      <c r="N174" s="136" t="s">
        <v>48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134</v>
      </c>
      <c r="AT174" s="139" t="s">
        <v>129</v>
      </c>
      <c r="AU174" s="139" t="s">
        <v>87</v>
      </c>
      <c r="AY174" s="18" t="s">
        <v>127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8" t="s">
        <v>85</v>
      </c>
      <c r="BK174" s="140">
        <f>ROUND(I174*H174,2)</f>
        <v>0</v>
      </c>
      <c r="BL174" s="18" t="s">
        <v>134</v>
      </c>
      <c r="BM174" s="139" t="s">
        <v>597</v>
      </c>
    </row>
    <row r="175" spans="2:65" s="1" customFormat="1" ht="28.8">
      <c r="B175" s="33"/>
      <c r="D175" s="141" t="s">
        <v>136</v>
      </c>
      <c r="F175" s="142" t="s">
        <v>598</v>
      </c>
      <c r="I175" s="143"/>
      <c r="L175" s="33"/>
      <c r="M175" s="144"/>
      <c r="T175" s="54"/>
      <c r="AT175" s="18" t="s">
        <v>136</v>
      </c>
      <c r="AU175" s="18" t="s">
        <v>87</v>
      </c>
    </row>
    <row r="176" spans="2:65" s="1" customFormat="1" ht="10.199999999999999">
      <c r="B176" s="33"/>
      <c r="D176" s="145" t="s">
        <v>138</v>
      </c>
      <c r="F176" s="146" t="s">
        <v>599</v>
      </c>
      <c r="I176" s="143"/>
      <c r="L176" s="33"/>
      <c r="M176" s="144"/>
      <c r="T176" s="54"/>
      <c r="AT176" s="18" t="s">
        <v>138</v>
      </c>
      <c r="AU176" s="18" t="s">
        <v>87</v>
      </c>
    </row>
    <row r="177" spans="2:65" s="1" customFormat="1" ht="24.15" customHeight="1">
      <c r="B177" s="33"/>
      <c r="C177" s="128" t="s">
        <v>279</v>
      </c>
      <c r="D177" s="128" t="s">
        <v>129</v>
      </c>
      <c r="E177" s="129" t="s">
        <v>600</v>
      </c>
      <c r="F177" s="130" t="s">
        <v>601</v>
      </c>
      <c r="G177" s="131" t="s">
        <v>132</v>
      </c>
      <c r="H177" s="132">
        <v>105</v>
      </c>
      <c r="I177" s="133"/>
      <c r="J177" s="134">
        <f>ROUND(I177*H177,2)</f>
        <v>0</v>
      </c>
      <c r="K177" s="130" t="s">
        <v>133</v>
      </c>
      <c r="L177" s="33"/>
      <c r="M177" s="135" t="s">
        <v>19</v>
      </c>
      <c r="N177" s="136" t="s">
        <v>48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134</v>
      </c>
      <c r="AT177" s="139" t="s">
        <v>129</v>
      </c>
      <c r="AU177" s="139" t="s">
        <v>87</v>
      </c>
      <c r="AY177" s="18" t="s">
        <v>127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8" t="s">
        <v>85</v>
      </c>
      <c r="BK177" s="140">
        <f>ROUND(I177*H177,2)</f>
        <v>0</v>
      </c>
      <c r="BL177" s="18" t="s">
        <v>134</v>
      </c>
      <c r="BM177" s="139" t="s">
        <v>602</v>
      </c>
    </row>
    <row r="178" spans="2:65" s="1" customFormat="1" ht="28.8">
      <c r="B178" s="33"/>
      <c r="D178" s="141" t="s">
        <v>136</v>
      </c>
      <c r="F178" s="142" t="s">
        <v>603</v>
      </c>
      <c r="I178" s="143"/>
      <c r="L178" s="33"/>
      <c r="M178" s="144"/>
      <c r="T178" s="54"/>
      <c r="AT178" s="18" t="s">
        <v>136</v>
      </c>
      <c r="AU178" s="18" t="s">
        <v>87</v>
      </c>
    </row>
    <row r="179" spans="2:65" s="1" customFormat="1" ht="10.199999999999999">
      <c r="B179" s="33"/>
      <c r="D179" s="145" t="s">
        <v>138</v>
      </c>
      <c r="F179" s="146" t="s">
        <v>604</v>
      </c>
      <c r="I179" s="143"/>
      <c r="L179" s="33"/>
      <c r="M179" s="144"/>
      <c r="T179" s="54"/>
      <c r="AT179" s="18" t="s">
        <v>138</v>
      </c>
      <c r="AU179" s="18" t="s">
        <v>87</v>
      </c>
    </row>
    <row r="180" spans="2:65" s="1" customFormat="1" ht="37.799999999999997" customHeight="1">
      <c r="B180" s="33"/>
      <c r="C180" s="128" t="s">
        <v>7</v>
      </c>
      <c r="D180" s="128" t="s">
        <v>129</v>
      </c>
      <c r="E180" s="129" t="s">
        <v>199</v>
      </c>
      <c r="F180" s="130" t="s">
        <v>200</v>
      </c>
      <c r="G180" s="131" t="s">
        <v>181</v>
      </c>
      <c r="H180" s="132">
        <v>307.54199999999997</v>
      </c>
      <c r="I180" s="133"/>
      <c r="J180" s="134">
        <f>ROUND(I180*H180,2)</f>
        <v>0</v>
      </c>
      <c r="K180" s="130" t="s">
        <v>133</v>
      </c>
      <c r="L180" s="33"/>
      <c r="M180" s="135" t="s">
        <v>19</v>
      </c>
      <c r="N180" s="136" t="s">
        <v>48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134</v>
      </c>
      <c r="AT180" s="139" t="s">
        <v>129</v>
      </c>
      <c r="AU180" s="139" t="s">
        <v>87</v>
      </c>
      <c r="AY180" s="18" t="s">
        <v>127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8" t="s">
        <v>85</v>
      </c>
      <c r="BK180" s="140">
        <f>ROUND(I180*H180,2)</f>
        <v>0</v>
      </c>
      <c r="BL180" s="18" t="s">
        <v>134</v>
      </c>
      <c r="BM180" s="139" t="s">
        <v>605</v>
      </c>
    </row>
    <row r="181" spans="2:65" s="1" customFormat="1" ht="38.4">
      <c r="B181" s="33"/>
      <c r="D181" s="141" t="s">
        <v>136</v>
      </c>
      <c r="F181" s="142" t="s">
        <v>202</v>
      </c>
      <c r="I181" s="143"/>
      <c r="L181" s="33"/>
      <c r="M181" s="144"/>
      <c r="T181" s="54"/>
      <c r="AT181" s="18" t="s">
        <v>136</v>
      </c>
      <c r="AU181" s="18" t="s">
        <v>87</v>
      </c>
    </row>
    <row r="182" spans="2:65" s="1" customFormat="1" ht="10.199999999999999">
      <c r="B182" s="33"/>
      <c r="D182" s="145" t="s">
        <v>138</v>
      </c>
      <c r="F182" s="146" t="s">
        <v>203</v>
      </c>
      <c r="I182" s="143"/>
      <c r="L182" s="33"/>
      <c r="M182" s="144"/>
      <c r="T182" s="54"/>
      <c r="AT182" s="18" t="s">
        <v>138</v>
      </c>
      <c r="AU182" s="18" t="s">
        <v>87</v>
      </c>
    </row>
    <row r="183" spans="2:65" s="1" customFormat="1" ht="37.799999999999997" customHeight="1">
      <c r="B183" s="33"/>
      <c r="C183" s="128" t="s">
        <v>291</v>
      </c>
      <c r="D183" s="128" t="s">
        <v>129</v>
      </c>
      <c r="E183" s="129" t="s">
        <v>205</v>
      </c>
      <c r="F183" s="130" t="s">
        <v>206</v>
      </c>
      <c r="G183" s="131" t="s">
        <v>181</v>
      </c>
      <c r="H183" s="132">
        <v>1537.71</v>
      </c>
      <c r="I183" s="133"/>
      <c r="J183" s="134">
        <f>ROUND(I183*H183,2)</f>
        <v>0</v>
      </c>
      <c r="K183" s="130" t="s">
        <v>133</v>
      </c>
      <c r="L183" s="33"/>
      <c r="M183" s="135" t="s">
        <v>19</v>
      </c>
      <c r="N183" s="136" t="s">
        <v>48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134</v>
      </c>
      <c r="AT183" s="139" t="s">
        <v>129</v>
      </c>
      <c r="AU183" s="139" t="s">
        <v>87</v>
      </c>
      <c r="AY183" s="18" t="s">
        <v>127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8" t="s">
        <v>85</v>
      </c>
      <c r="BK183" s="140">
        <f>ROUND(I183*H183,2)</f>
        <v>0</v>
      </c>
      <c r="BL183" s="18" t="s">
        <v>134</v>
      </c>
      <c r="BM183" s="139" t="s">
        <v>606</v>
      </c>
    </row>
    <row r="184" spans="2:65" s="1" customFormat="1" ht="48">
      <c r="B184" s="33"/>
      <c r="D184" s="141" t="s">
        <v>136</v>
      </c>
      <c r="F184" s="142" t="s">
        <v>208</v>
      </c>
      <c r="I184" s="143"/>
      <c r="L184" s="33"/>
      <c r="M184" s="144"/>
      <c r="T184" s="54"/>
      <c r="AT184" s="18" t="s">
        <v>136</v>
      </c>
      <c r="AU184" s="18" t="s">
        <v>87</v>
      </c>
    </row>
    <row r="185" spans="2:65" s="1" customFormat="1" ht="10.199999999999999">
      <c r="B185" s="33"/>
      <c r="D185" s="145" t="s">
        <v>138</v>
      </c>
      <c r="F185" s="146" t="s">
        <v>209</v>
      </c>
      <c r="I185" s="143"/>
      <c r="L185" s="33"/>
      <c r="M185" s="144"/>
      <c r="T185" s="54"/>
      <c r="AT185" s="18" t="s">
        <v>138</v>
      </c>
      <c r="AU185" s="18" t="s">
        <v>87</v>
      </c>
    </row>
    <row r="186" spans="2:65" s="13" customFormat="1" ht="10.199999999999999">
      <c r="B186" s="153"/>
      <c r="D186" s="141" t="s">
        <v>140</v>
      </c>
      <c r="F186" s="155" t="s">
        <v>607</v>
      </c>
      <c r="H186" s="156">
        <v>1537.71</v>
      </c>
      <c r="I186" s="157"/>
      <c r="L186" s="153"/>
      <c r="M186" s="158"/>
      <c r="T186" s="159"/>
      <c r="AT186" s="154" t="s">
        <v>140</v>
      </c>
      <c r="AU186" s="154" t="s">
        <v>87</v>
      </c>
      <c r="AV186" s="13" t="s">
        <v>87</v>
      </c>
      <c r="AW186" s="13" t="s">
        <v>4</v>
      </c>
      <c r="AX186" s="13" t="s">
        <v>85</v>
      </c>
      <c r="AY186" s="154" t="s">
        <v>127</v>
      </c>
    </row>
    <row r="187" spans="2:65" s="1" customFormat="1" ht="33" customHeight="1">
      <c r="B187" s="33"/>
      <c r="C187" s="128" t="s">
        <v>297</v>
      </c>
      <c r="D187" s="128" t="s">
        <v>129</v>
      </c>
      <c r="E187" s="129" t="s">
        <v>212</v>
      </c>
      <c r="F187" s="130" t="s">
        <v>213</v>
      </c>
      <c r="G187" s="131" t="s">
        <v>214</v>
      </c>
      <c r="H187" s="132">
        <v>553.57600000000002</v>
      </c>
      <c r="I187" s="133"/>
      <c r="J187" s="134">
        <f>ROUND(I187*H187,2)</f>
        <v>0</v>
      </c>
      <c r="K187" s="130" t="s">
        <v>133</v>
      </c>
      <c r="L187" s="33"/>
      <c r="M187" s="135" t="s">
        <v>19</v>
      </c>
      <c r="N187" s="136" t="s">
        <v>48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134</v>
      </c>
      <c r="AT187" s="139" t="s">
        <v>129</v>
      </c>
      <c r="AU187" s="139" t="s">
        <v>87</v>
      </c>
      <c r="AY187" s="18" t="s">
        <v>127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8" t="s">
        <v>85</v>
      </c>
      <c r="BK187" s="140">
        <f>ROUND(I187*H187,2)</f>
        <v>0</v>
      </c>
      <c r="BL187" s="18" t="s">
        <v>134</v>
      </c>
      <c r="BM187" s="139" t="s">
        <v>608</v>
      </c>
    </row>
    <row r="188" spans="2:65" s="1" customFormat="1" ht="28.8">
      <c r="B188" s="33"/>
      <c r="D188" s="141" t="s">
        <v>136</v>
      </c>
      <c r="F188" s="142" t="s">
        <v>216</v>
      </c>
      <c r="I188" s="143"/>
      <c r="L188" s="33"/>
      <c r="M188" s="144"/>
      <c r="T188" s="54"/>
      <c r="AT188" s="18" t="s">
        <v>136</v>
      </c>
      <c r="AU188" s="18" t="s">
        <v>87</v>
      </c>
    </row>
    <row r="189" spans="2:65" s="1" customFormat="1" ht="10.199999999999999">
      <c r="B189" s="33"/>
      <c r="D189" s="145" t="s">
        <v>138</v>
      </c>
      <c r="F189" s="146" t="s">
        <v>217</v>
      </c>
      <c r="I189" s="143"/>
      <c r="L189" s="33"/>
      <c r="M189" s="144"/>
      <c r="T189" s="54"/>
      <c r="AT189" s="18" t="s">
        <v>138</v>
      </c>
      <c r="AU189" s="18" t="s">
        <v>87</v>
      </c>
    </row>
    <row r="190" spans="2:65" s="13" customFormat="1" ht="10.199999999999999">
      <c r="B190" s="153"/>
      <c r="D190" s="141" t="s">
        <v>140</v>
      </c>
      <c r="F190" s="155" t="s">
        <v>609</v>
      </c>
      <c r="H190" s="156">
        <v>553.57600000000002</v>
      </c>
      <c r="I190" s="157"/>
      <c r="L190" s="153"/>
      <c r="M190" s="158"/>
      <c r="T190" s="159"/>
      <c r="AT190" s="154" t="s">
        <v>140</v>
      </c>
      <c r="AU190" s="154" t="s">
        <v>87</v>
      </c>
      <c r="AV190" s="13" t="s">
        <v>87</v>
      </c>
      <c r="AW190" s="13" t="s">
        <v>4</v>
      </c>
      <c r="AX190" s="13" t="s">
        <v>85</v>
      </c>
      <c r="AY190" s="154" t="s">
        <v>127</v>
      </c>
    </row>
    <row r="191" spans="2:65" s="1" customFormat="1" ht="16.5" customHeight="1">
      <c r="B191" s="33"/>
      <c r="C191" s="128" t="s">
        <v>303</v>
      </c>
      <c r="D191" s="128" t="s">
        <v>129</v>
      </c>
      <c r="E191" s="129" t="s">
        <v>219</v>
      </c>
      <c r="F191" s="130" t="s">
        <v>220</v>
      </c>
      <c r="G191" s="131" t="s">
        <v>181</v>
      </c>
      <c r="H191" s="132">
        <v>307.54199999999997</v>
      </c>
      <c r="I191" s="133"/>
      <c r="J191" s="134">
        <f>ROUND(I191*H191,2)</f>
        <v>0</v>
      </c>
      <c r="K191" s="130" t="s">
        <v>133</v>
      </c>
      <c r="L191" s="33"/>
      <c r="M191" s="135" t="s">
        <v>19</v>
      </c>
      <c r="N191" s="136" t="s">
        <v>48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134</v>
      </c>
      <c r="AT191" s="139" t="s">
        <v>129</v>
      </c>
      <c r="AU191" s="139" t="s">
        <v>87</v>
      </c>
      <c r="AY191" s="18" t="s">
        <v>127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85</v>
      </c>
      <c r="BK191" s="140">
        <f>ROUND(I191*H191,2)</f>
        <v>0</v>
      </c>
      <c r="BL191" s="18" t="s">
        <v>134</v>
      </c>
      <c r="BM191" s="139" t="s">
        <v>610</v>
      </c>
    </row>
    <row r="192" spans="2:65" s="1" customFormat="1" ht="19.2">
      <c r="B192" s="33"/>
      <c r="D192" s="141" t="s">
        <v>136</v>
      </c>
      <c r="F192" s="142" t="s">
        <v>222</v>
      </c>
      <c r="I192" s="143"/>
      <c r="L192" s="33"/>
      <c r="M192" s="144"/>
      <c r="T192" s="54"/>
      <c r="AT192" s="18" t="s">
        <v>136</v>
      </c>
      <c r="AU192" s="18" t="s">
        <v>87</v>
      </c>
    </row>
    <row r="193" spans="2:65" s="1" customFormat="1" ht="10.199999999999999">
      <c r="B193" s="33"/>
      <c r="D193" s="145" t="s">
        <v>138</v>
      </c>
      <c r="F193" s="146" t="s">
        <v>223</v>
      </c>
      <c r="I193" s="143"/>
      <c r="L193" s="33"/>
      <c r="M193" s="144"/>
      <c r="T193" s="54"/>
      <c r="AT193" s="18" t="s">
        <v>138</v>
      </c>
      <c r="AU193" s="18" t="s">
        <v>87</v>
      </c>
    </row>
    <row r="194" spans="2:65" s="13" customFormat="1" ht="10.199999999999999">
      <c r="B194" s="153"/>
      <c r="D194" s="141" t="s">
        <v>140</v>
      </c>
      <c r="E194" s="154" t="s">
        <v>19</v>
      </c>
      <c r="F194" s="155" t="s">
        <v>611</v>
      </c>
      <c r="H194" s="156">
        <v>281.36200000000002</v>
      </c>
      <c r="I194" s="157"/>
      <c r="L194" s="153"/>
      <c r="M194" s="158"/>
      <c r="T194" s="159"/>
      <c r="AT194" s="154" t="s">
        <v>140</v>
      </c>
      <c r="AU194" s="154" t="s">
        <v>87</v>
      </c>
      <c r="AV194" s="13" t="s">
        <v>87</v>
      </c>
      <c r="AW194" s="13" t="s">
        <v>36</v>
      </c>
      <c r="AX194" s="13" t="s">
        <v>77</v>
      </c>
      <c r="AY194" s="154" t="s">
        <v>127</v>
      </c>
    </row>
    <row r="195" spans="2:65" s="12" customFormat="1" ht="10.199999999999999">
      <c r="B195" s="147"/>
      <c r="D195" s="141" t="s">
        <v>140</v>
      </c>
      <c r="E195" s="148" t="s">
        <v>19</v>
      </c>
      <c r="F195" s="149" t="s">
        <v>545</v>
      </c>
      <c r="H195" s="148" t="s">
        <v>19</v>
      </c>
      <c r="I195" s="150"/>
      <c r="L195" s="147"/>
      <c r="M195" s="151"/>
      <c r="T195" s="152"/>
      <c r="AT195" s="148" t="s">
        <v>140</v>
      </c>
      <c r="AU195" s="148" t="s">
        <v>87</v>
      </c>
      <c r="AV195" s="12" t="s">
        <v>85</v>
      </c>
      <c r="AW195" s="12" t="s">
        <v>36</v>
      </c>
      <c r="AX195" s="12" t="s">
        <v>77</v>
      </c>
      <c r="AY195" s="148" t="s">
        <v>127</v>
      </c>
    </row>
    <row r="196" spans="2:65" s="13" customFormat="1" ht="10.199999999999999">
      <c r="B196" s="153"/>
      <c r="D196" s="141" t="s">
        <v>140</v>
      </c>
      <c r="E196" s="154" t="s">
        <v>19</v>
      </c>
      <c r="F196" s="155" t="s">
        <v>612</v>
      </c>
      <c r="H196" s="156">
        <v>26.18</v>
      </c>
      <c r="I196" s="157"/>
      <c r="L196" s="153"/>
      <c r="M196" s="158"/>
      <c r="T196" s="159"/>
      <c r="AT196" s="154" t="s">
        <v>140</v>
      </c>
      <c r="AU196" s="154" t="s">
        <v>87</v>
      </c>
      <c r="AV196" s="13" t="s">
        <v>87</v>
      </c>
      <c r="AW196" s="13" t="s">
        <v>36</v>
      </c>
      <c r="AX196" s="13" t="s">
        <v>77</v>
      </c>
      <c r="AY196" s="154" t="s">
        <v>127</v>
      </c>
    </row>
    <row r="197" spans="2:65" s="14" customFormat="1" ht="10.199999999999999">
      <c r="B197" s="160"/>
      <c r="D197" s="141" t="s">
        <v>140</v>
      </c>
      <c r="E197" s="161" t="s">
        <v>19</v>
      </c>
      <c r="F197" s="162" t="s">
        <v>152</v>
      </c>
      <c r="H197" s="163">
        <v>307.54200000000003</v>
      </c>
      <c r="I197" s="164"/>
      <c r="L197" s="160"/>
      <c r="M197" s="165"/>
      <c r="T197" s="166"/>
      <c r="AT197" s="161" t="s">
        <v>140</v>
      </c>
      <c r="AU197" s="161" t="s">
        <v>87</v>
      </c>
      <c r="AV197" s="14" t="s">
        <v>134</v>
      </c>
      <c r="AW197" s="14" t="s">
        <v>36</v>
      </c>
      <c r="AX197" s="14" t="s">
        <v>85</v>
      </c>
      <c r="AY197" s="161" t="s">
        <v>127</v>
      </c>
    </row>
    <row r="198" spans="2:65" s="1" customFormat="1" ht="24.15" customHeight="1">
      <c r="B198" s="33"/>
      <c r="C198" s="128" t="s">
        <v>309</v>
      </c>
      <c r="D198" s="128" t="s">
        <v>129</v>
      </c>
      <c r="E198" s="129" t="s">
        <v>613</v>
      </c>
      <c r="F198" s="130" t="s">
        <v>614</v>
      </c>
      <c r="G198" s="131" t="s">
        <v>181</v>
      </c>
      <c r="H198" s="132">
        <v>420.01100000000002</v>
      </c>
      <c r="I198" s="133"/>
      <c r="J198" s="134">
        <f>ROUND(I198*H198,2)</f>
        <v>0</v>
      </c>
      <c r="K198" s="130" t="s">
        <v>133</v>
      </c>
      <c r="L198" s="33"/>
      <c r="M198" s="135" t="s">
        <v>19</v>
      </c>
      <c r="N198" s="136" t="s">
        <v>48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134</v>
      </c>
      <c r="AT198" s="139" t="s">
        <v>129</v>
      </c>
      <c r="AU198" s="139" t="s">
        <v>87</v>
      </c>
      <c r="AY198" s="18" t="s">
        <v>127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85</v>
      </c>
      <c r="BK198" s="140">
        <f>ROUND(I198*H198,2)</f>
        <v>0</v>
      </c>
      <c r="BL198" s="18" t="s">
        <v>134</v>
      </c>
      <c r="BM198" s="139" t="s">
        <v>615</v>
      </c>
    </row>
    <row r="199" spans="2:65" s="1" customFormat="1" ht="28.8">
      <c r="B199" s="33"/>
      <c r="D199" s="141" t="s">
        <v>136</v>
      </c>
      <c r="F199" s="142" t="s">
        <v>616</v>
      </c>
      <c r="I199" s="143"/>
      <c r="L199" s="33"/>
      <c r="M199" s="144"/>
      <c r="T199" s="54"/>
      <c r="AT199" s="18" t="s">
        <v>136</v>
      </c>
      <c r="AU199" s="18" t="s">
        <v>87</v>
      </c>
    </row>
    <row r="200" spans="2:65" s="1" customFormat="1" ht="10.199999999999999">
      <c r="B200" s="33"/>
      <c r="D200" s="145" t="s">
        <v>138</v>
      </c>
      <c r="F200" s="146" t="s">
        <v>617</v>
      </c>
      <c r="I200" s="143"/>
      <c r="L200" s="33"/>
      <c r="M200" s="144"/>
      <c r="T200" s="54"/>
      <c r="AT200" s="18" t="s">
        <v>138</v>
      </c>
      <c r="AU200" s="18" t="s">
        <v>87</v>
      </c>
    </row>
    <row r="201" spans="2:65" s="13" customFormat="1" ht="10.199999999999999">
      <c r="B201" s="153"/>
      <c r="D201" s="141" t="s">
        <v>140</v>
      </c>
      <c r="E201" s="154" t="s">
        <v>19</v>
      </c>
      <c r="F201" s="155" t="s">
        <v>618</v>
      </c>
      <c r="H201" s="156">
        <v>120</v>
      </c>
      <c r="I201" s="157"/>
      <c r="L201" s="153"/>
      <c r="M201" s="158"/>
      <c r="T201" s="159"/>
      <c r="AT201" s="154" t="s">
        <v>140</v>
      </c>
      <c r="AU201" s="154" t="s">
        <v>87</v>
      </c>
      <c r="AV201" s="13" t="s">
        <v>87</v>
      </c>
      <c r="AW201" s="13" t="s">
        <v>36</v>
      </c>
      <c r="AX201" s="13" t="s">
        <v>77</v>
      </c>
      <c r="AY201" s="154" t="s">
        <v>127</v>
      </c>
    </row>
    <row r="202" spans="2:65" s="13" customFormat="1" ht="10.199999999999999">
      <c r="B202" s="153"/>
      <c r="D202" s="141" t="s">
        <v>140</v>
      </c>
      <c r="E202" s="154" t="s">
        <v>19</v>
      </c>
      <c r="F202" s="155" t="s">
        <v>619</v>
      </c>
      <c r="H202" s="156">
        <v>607.553</v>
      </c>
      <c r="I202" s="157"/>
      <c r="L202" s="153"/>
      <c r="M202" s="158"/>
      <c r="T202" s="159"/>
      <c r="AT202" s="154" t="s">
        <v>140</v>
      </c>
      <c r="AU202" s="154" t="s">
        <v>87</v>
      </c>
      <c r="AV202" s="13" t="s">
        <v>87</v>
      </c>
      <c r="AW202" s="13" t="s">
        <v>36</v>
      </c>
      <c r="AX202" s="13" t="s">
        <v>77</v>
      </c>
      <c r="AY202" s="154" t="s">
        <v>127</v>
      </c>
    </row>
    <row r="203" spans="2:65" s="13" customFormat="1" ht="10.199999999999999">
      <c r="B203" s="153"/>
      <c r="D203" s="141" t="s">
        <v>140</v>
      </c>
      <c r="E203" s="154" t="s">
        <v>19</v>
      </c>
      <c r="F203" s="155" t="s">
        <v>620</v>
      </c>
      <c r="H203" s="156">
        <v>-307.54199999999997</v>
      </c>
      <c r="I203" s="157"/>
      <c r="L203" s="153"/>
      <c r="M203" s="158"/>
      <c r="T203" s="159"/>
      <c r="AT203" s="154" t="s">
        <v>140</v>
      </c>
      <c r="AU203" s="154" t="s">
        <v>87</v>
      </c>
      <c r="AV203" s="13" t="s">
        <v>87</v>
      </c>
      <c r="AW203" s="13" t="s">
        <v>36</v>
      </c>
      <c r="AX203" s="13" t="s">
        <v>77</v>
      </c>
      <c r="AY203" s="154" t="s">
        <v>127</v>
      </c>
    </row>
    <row r="204" spans="2:65" s="14" customFormat="1" ht="10.199999999999999">
      <c r="B204" s="160"/>
      <c r="D204" s="141" t="s">
        <v>140</v>
      </c>
      <c r="E204" s="161" t="s">
        <v>19</v>
      </c>
      <c r="F204" s="162" t="s">
        <v>152</v>
      </c>
      <c r="H204" s="163">
        <v>420.01100000000002</v>
      </c>
      <c r="I204" s="164"/>
      <c r="L204" s="160"/>
      <c r="M204" s="165"/>
      <c r="T204" s="166"/>
      <c r="AT204" s="161" t="s">
        <v>140</v>
      </c>
      <c r="AU204" s="161" t="s">
        <v>87</v>
      </c>
      <c r="AV204" s="14" t="s">
        <v>134</v>
      </c>
      <c r="AW204" s="14" t="s">
        <v>36</v>
      </c>
      <c r="AX204" s="14" t="s">
        <v>85</v>
      </c>
      <c r="AY204" s="161" t="s">
        <v>127</v>
      </c>
    </row>
    <row r="205" spans="2:65" s="1" customFormat="1" ht="24.15" customHeight="1">
      <c r="B205" s="33"/>
      <c r="C205" s="128" t="s">
        <v>315</v>
      </c>
      <c r="D205" s="128" t="s">
        <v>129</v>
      </c>
      <c r="E205" s="129" t="s">
        <v>621</v>
      </c>
      <c r="F205" s="130" t="s">
        <v>622</v>
      </c>
      <c r="G205" s="131" t="s">
        <v>181</v>
      </c>
      <c r="H205" s="132">
        <v>217.93100000000001</v>
      </c>
      <c r="I205" s="133"/>
      <c r="J205" s="134">
        <f>ROUND(I205*H205,2)</f>
        <v>0</v>
      </c>
      <c r="K205" s="130" t="s">
        <v>133</v>
      </c>
      <c r="L205" s="33"/>
      <c r="M205" s="135" t="s">
        <v>19</v>
      </c>
      <c r="N205" s="136" t="s">
        <v>48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AR205" s="139" t="s">
        <v>134</v>
      </c>
      <c r="AT205" s="139" t="s">
        <v>129</v>
      </c>
      <c r="AU205" s="139" t="s">
        <v>87</v>
      </c>
      <c r="AY205" s="18" t="s">
        <v>127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8" t="s">
        <v>85</v>
      </c>
      <c r="BK205" s="140">
        <f>ROUND(I205*H205,2)</f>
        <v>0</v>
      </c>
      <c r="BL205" s="18" t="s">
        <v>134</v>
      </c>
      <c r="BM205" s="139" t="s">
        <v>623</v>
      </c>
    </row>
    <row r="206" spans="2:65" s="1" customFormat="1" ht="48">
      <c r="B206" s="33"/>
      <c r="D206" s="141" t="s">
        <v>136</v>
      </c>
      <c r="F206" s="142" t="s">
        <v>624</v>
      </c>
      <c r="I206" s="143"/>
      <c r="L206" s="33"/>
      <c r="M206" s="144"/>
      <c r="T206" s="54"/>
      <c r="AT206" s="18" t="s">
        <v>136</v>
      </c>
      <c r="AU206" s="18" t="s">
        <v>87</v>
      </c>
    </row>
    <row r="207" spans="2:65" s="1" customFormat="1" ht="10.199999999999999">
      <c r="B207" s="33"/>
      <c r="D207" s="145" t="s">
        <v>138</v>
      </c>
      <c r="F207" s="146" t="s">
        <v>625</v>
      </c>
      <c r="I207" s="143"/>
      <c r="L207" s="33"/>
      <c r="M207" s="144"/>
      <c r="T207" s="54"/>
      <c r="AT207" s="18" t="s">
        <v>138</v>
      </c>
      <c r="AU207" s="18" t="s">
        <v>87</v>
      </c>
    </row>
    <row r="208" spans="2:65" s="13" customFormat="1" ht="10.199999999999999">
      <c r="B208" s="153"/>
      <c r="D208" s="141" t="s">
        <v>140</v>
      </c>
      <c r="E208" s="154" t="s">
        <v>19</v>
      </c>
      <c r="F208" s="155" t="s">
        <v>626</v>
      </c>
      <c r="H208" s="156">
        <v>202.18100000000001</v>
      </c>
      <c r="I208" s="157"/>
      <c r="L208" s="153"/>
      <c r="M208" s="158"/>
      <c r="T208" s="159"/>
      <c r="AT208" s="154" t="s">
        <v>140</v>
      </c>
      <c r="AU208" s="154" t="s">
        <v>87</v>
      </c>
      <c r="AV208" s="13" t="s">
        <v>87</v>
      </c>
      <c r="AW208" s="13" t="s">
        <v>36</v>
      </c>
      <c r="AX208" s="13" t="s">
        <v>77</v>
      </c>
      <c r="AY208" s="154" t="s">
        <v>127</v>
      </c>
    </row>
    <row r="209" spans="2:65" s="13" customFormat="1" ht="10.199999999999999">
      <c r="B209" s="153"/>
      <c r="D209" s="141" t="s">
        <v>140</v>
      </c>
      <c r="E209" s="154" t="s">
        <v>19</v>
      </c>
      <c r="F209" s="155" t="s">
        <v>627</v>
      </c>
      <c r="H209" s="156">
        <v>15.75</v>
      </c>
      <c r="I209" s="157"/>
      <c r="L209" s="153"/>
      <c r="M209" s="158"/>
      <c r="T209" s="159"/>
      <c r="AT209" s="154" t="s">
        <v>140</v>
      </c>
      <c r="AU209" s="154" t="s">
        <v>87</v>
      </c>
      <c r="AV209" s="13" t="s">
        <v>87</v>
      </c>
      <c r="AW209" s="13" t="s">
        <v>36</v>
      </c>
      <c r="AX209" s="13" t="s">
        <v>77</v>
      </c>
      <c r="AY209" s="154" t="s">
        <v>127</v>
      </c>
    </row>
    <row r="210" spans="2:65" s="14" customFormat="1" ht="10.199999999999999">
      <c r="B210" s="160"/>
      <c r="D210" s="141" t="s">
        <v>140</v>
      </c>
      <c r="E210" s="161" t="s">
        <v>19</v>
      </c>
      <c r="F210" s="162" t="s">
        <v>152</v>
      </c>
      <c r="H210" s="163">
        <v>217.93100000000001</v>
      </c>
      <c r="I210" s="164"/>
      <c r="L210" s="160"/>
      <c r="M210" s="165"/>
      <c r="T210" s="166"/>
      <c r="AT210" s="161" t="s">
        <v>140</v>
      </c>
      <c r="AU210" s="161" t="s">
        <v>87</v>
      </c>
      <c r="AV210" s="14" t="s">
        <v>134</v>
      </c>
      <c r="AW210" s="14" t="s">
        <v>36</v>
      </c>
      <c r="AX210" s="14" t="s">
        <v>85</v>
      </c>
      <c r="AY210" s="161" t="s">
        <v>127</v>
      </c>
    </row>
    <row r="211" spans="2:65" s="1" customFormat="1" ht="16.5" customHeight="1">
      <c r="B211" s="33"/>
      <c r="C211" s="167" t="s">
        <v>321</v>
      </c>
      <c r="D211" s="167" t="s">
        <v>260</v>
      </c>
      <c r="E211" s="168" t="s">
        <v>628</v>
      </c>
      <c r="F211" s="169" t="s">
        <v>629</v>
      </c>
      <c r="G211" s="170" t="s">
        <v>214</v>
      </c>
      <c r="H211" s="171">
        <v>435.86200000000002</v>
      </c>
      <c r="I211" s="172"/>
      <c r="J211" s="173">
        <f>ROUND(I211*H211,2)</f>
        <v>0</v>
      </c>
      <c r="K211" s="169" t="s">
        <v>133</v>
      </c>
      <c r="L211" s="174"/>
      <c r="M211" s="175" t="s">
        <v>19</v>
      </c>
      <c r="N211" s="176" t="s">
        <v>48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AR211" s="139" t="s">
        <v>191</v>
      </c>
      <c r="AT211" s="139" t="s">
        <v>260</v>
      </c>
      <c r="AU211" s="139" t="s">
        <v>87</v>
      </c>
      <c r="AY211" s="18" t="s">
        <v>127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8" t="s">
        <v>85</v>
      </c>
      <c r="BK211" s="140">
        <f>ROUND(I211*H211,2)</f>
        <v>0</v>
      </c>
      <c r="BL211" s="18" t="s">
        <v>134</v>
      </c>
      <c r="BM211" s="139" t="s">
        <v>630</v>
      </c>
    </row>
    <row r="212" spans="2:65" s="1" customFormat="1" ht="10.199999999999999">
      <c r="B212" s="33"/>
      <c r="D212" s="141" t="s">
        <v>136</v>
      </c>
      <c r="F212" s="142" t="s">
        <v>629</v>
      </c>
      <c r="I212" s="143"/>
      <c r="L212" s="33"/>
      <c r="M212" s="144"/>
      <c r="T212" s="54"/>
      <c r="AT212" s="18" t="s">
        <v>136</v>
      </c>
      <c r="AU212" s="18" t="s">
        <v>87</v>
      </c>
    </row>
    <row r="213" spans="2:65" s="13" customFormat="1" ht="10.199999999999999">
      <c r="B213" s="153"/>
      <c r="D213" s="141" t="s">
        <v>140</v>
      </c>
      <c r="F213" s="155" t="s">
        <v>631</v>
      </c>
      <c r="H213" s="156">
        <v>435.86200000000002</v>
      </c>
      <c r="I213" s="157"/>
      <c r="L213" s="153"/>
      <c r="M213" s="158"/>
      <c r="T213" s="159"/>
      <c r="AT213" s="154" t="s">
        <v>140</v>
      </c>
      <c r="AU213" s="154" t="s">
        <v>87</v>
      </c>
      <c r="AV213" s="13" t="s">
        <v>87</v>
      </c>
      <c r="AW213" s="13" t="s">
        <v>4</v>
      </c>
      <c r="AX213" s="13" t="s">
        <v>85</v>
      </c>
      <c r="AY213" s="154" t="s">
        <v>127</v>
      </c>
    </row>
    <row r="214" spans="2:65" s="11" customFormat="1" ht="22.8" customHeight="1">
      <c r="B214" s="116"/>
      <c r="D214" s="117" t="s">
        <v>76</v>
      </c>
      <c r="E214" s="126" t="s">
        <v>134</v>
      </c>
      <c r="F214" s="126" t="s">
        <v>632</v>
      </c>
      <c r="I214" s="119"/>
      <c r="J214" s="127">
        <f>BK214</f>
        <v>0</v>
      </c>
      <c r="L214" s="116"/>
      <c r="M214" s="121"/>
      <c r="P214" s="122">
        <f>SUM(P215:P252)</f>
        <v>0</v>
      </c>
      <c r="R214" s="122">
        <f>SUM(R215:R252)</f>
        <v>23.562915399999998</v>
      </c>
      <c r="T214" s="123">
        <f>SUM(T215:T252)</f>
        <v>0</v>
      </c>
      <c r="AR214" s="117" t="s">
        <v>85</v>
      </c>
      <c r="AT214" s="124" t="s">
        <v>76</v>
      </c>
      <c r="AU214" s="124" t="s">
        <v>85</v>
      </c>
      <c r="AY214" s="117" t="s">
        <v>127</v>
      </c>
      <c r="BK214" s="125">
        <f>SUM(BK215:BK252)</f>
        <v>0</v>
      </c>
    </row>
    <row r="215" spans="2:65" s="1" customFormat="1" ht="16.5" customHeight="1">
      <c r="B215" s="33"/>
      <c r="C215" s="128" t="s">
        <v>326</v>
      </c>
      <c r="D215" s="128" t="s">
        <v>129</v>
      </c>
      <c r="E215" s="129" t="s">
        <v>633</v>
      </c>
      <c r="F215" s="130" t="s">
        <v>634</v>
      </c>
      <c r="G215" s="131" t="s">
        <v>181</v>
      </c>
      <c r="H215" s="132">
        <v>3.1619999999999999</v>
      </c>
      <c r="I215" s="133"/>
      <c r="J215" s="134">
        <f>ROUND(I215*H215,2)</f>
        <v>0</v>
      </c>
      <c r="K215" s="130" t="s">
        <v>133</v>
      </c>
      <c r="L215" s="33"/>
      <c r="M215" s="135" t="s">
        <v>19</v>
      </c>
      <c r="N215" s="136" t="s">
        <v>48</v>
      </c>
      <c r="P215" s="137">
        <f>O215*H215</f>
        <v>0</v>
      </c>
      <c r="Q215" s="137">
        <v>1.7034</v>
      </c>
      <c r="R215" s="137">
        <f>Q215*H215</f>
        <v>5.3861508000000002</v>
      </c>
      <c r="S215" s="137">
        <v>0</v>
      </c>
      <c r="T215" s="138">
        <f>S215*H215</f>
        <v>0</v>
      </c>
      <c r="AR215" s="139" t="s">
        <v>134</v>
      </c>
      <c r="AT215" s="139" t="s">
        <v>129</v>
      </c>
      <c r="AU215" s="139" t="s">
        <v>87</v>
      </c>
      <c r="AY215" s="18" t="s">
        <v>127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8" t="s">
        <v>85</v>
      </c>
      <c r="BK215" s="140">
        <f>ROUND(I215*H215,2)</f>
        <v>0</v>
      </c>
      <c r="BL215" s="18" t="s">
        <v>134</v>
      </c>
      <c r="BM215" s="139" t="s">
        <v>635</v>
      </c>
    </row>
    <row r="216" spans="2:65" s="1" customFormat="1" ht="19.2">
      <c r="B216" s="33"/>
      <c r="D216" s="141" t="s">
        <v>136</v>
      </c>
      <c r="F216" s="142" t="s">
        <v>636</v>
      </c>
      <c r="I216" s="143"/>
      <c r="L216" s="33"/>
      <c r="M216" s="144"/>
      <c r="T216" s="54"/>
      <c r="AT216" s="18" t="s">
        <v>136</v>
      </c>
      <c r="AU216" s="18" t="s">
        <v>87</v>
      </c>
    </row>
    <row r="217" spans="2:65" s="1" customFormat="1" ht="10.199999999999999">
      <c r="B217" s="33"/>
      <c r="D217" s="145" t="s">
        <v>138</v>
      </c>
      <c r="F217" s="146" t="s">
        <v>637</v>
      </c>
      <c r="I217" s="143"/>
      <c r="L217" s="33"/>
      <c r="M217" s="144"/>
      <c r="T217" s="54"/>
      <c r="AT217" s="18" t="s">
        <v>138</v>
      </c>
      <c r="AU217" s="18" t="s">
        <v>87</v>
      </c>
    </row>
    <row r="218" spans="2:65" s="12" customFormat="1" ht="10.199999999999999">
      <c r="B218" s="147"/>
      <c r="D218" s="141" t="s">
        <v>140</v>
      </c>
      <c r="E218" s="148" t="s">
        <v>19</v>
      </c>
      <c r="F218" s="149" t="s">
        <v>545</v>
      </c>
      <c r="H218" s="148" t="s">
        <v>19</v>
      </c>
      <c r="I218" s="150"/>
      <c r="L218" s="147"/>
      <c r="M218" s="151"/>
      <c r="T218" s="152"/>
      <c r="AT218" s="148" t="s">
        <v>140</v>
      </c>
      <c r="AU218" s="148" t="s">
        <v>87</v>
      </c>
      <c r="AV218" s="12" t="s">
        <v>85</v>
      </c>
      <c r="AW218" s="12" t="s">
        <v>36</v>
      </c>
      <c r="AX218" s="12" t="s">
        <v>77</v>
      </c>
      <c r="AY218" s="148" t="s">
        <v>127</v>
      </c>
    </row>
    <row r="219" spans="2:65" s="13" customFormat="1" ht="10.199999999999999">
      <c r="B219" s="153"/>
      <c r="D219" s="141" t="s">
        <v>140</v>
      </c>
      <c r="E219" s="154" t="s">
        <v>19</v>
      </c>
      <c r="F219" s="155" t="s">
        <v>638</v>
      </c>
      <c r="H219" s="156">
        <v>3.1619999999999999</v>
      </c>
      <c r="I219" s="157"/>
      <c r="L219" s="153"/>
      <c r="M219" s="158"/>
      <c r="T219" s="159"/>
      <c r="AT219" s="154" t="s">
        <v>140</v>
      </c>
      <c r="AU219" s="154" t="s">
        <v>87</v>
      </c>
      <c r="AV219" s="13" t="s">
        <v>87</v>
      </c>
      <c r="AW219" s="13" t="s">
        <v>36</v>
      </c>
      <c r="AX219" s="13" t="s">
        <v>85</v>
      </c>
      <c r="AY219" s="154" t="s">
        <v>127</v>
      </c>
    </row>
    <row r="220" spans="2:65" s="1" customFormat="1" ht="16.5" customHeight="1">
      <c r="B220" s="33"/>
      <c r="C220" s="128" t="s">
        <v>333</v>
      </c>
      <c r="D220" s="128" t="s">
        <v>129</v>
      </c>
      <c r="E220" s="129" t="s">
        <v>639</v>
      </c>
      <c r="F220" s="130" t="s">
        <v>640</v>
      </c>
      <c r="G220" s="131" t="s">
        <v>181</v>
      </c>
      <c r="H220" s="132">
        <v>55.139000000000003</v>
      </c>
      <c r="I220" s="133"/>
      <c r="J220" s="134">
        <f>ROUND(I220*H220,2)</f>
        <v>0</v>
      </c>
      <c r="K220" s="130" t="s">
        <v>133</v>
      </c>
      <c r="L220" s="33"/>
      <c r="M220" s="135" t="s">
        <v>19</v>
      </c>
      <c r="N220" s="136" t="s">
        <v>48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134</v>
      </c>
      <c r="AT220" s="139" t="s">
        <v>129</v>
      </c>
      <c r="AU220" s="139" t="s">
        <v>87</v>
      </c>
      <c r="AY220" s="18" t="s">
        <v>127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8" t="s">
        <v>85</v>
      </c>
      <c r="BK220" s="140">
        <f>ROUND(I220*H220,2)</f>
        <v>0</v>
      </c>
      <c r="BL220" s="18" t="s">
        <v>134</v>
      </c>
      <c r="BM220" s="139" t="s">
        <v>641</v>
      </c>
    </row>
    <row r="221" spans="2:65" s="1" customFormat="1" ht="19.2">
      <c r="B221" s="33"/>
      <c r="D221" s="141" t="s">
        <v>136</v>
      </c>
      <c r="F221" s="142" t="s">
        <v>642</v>
      </c>
      <c r="I221" s="143"/>
      <c r="L221" s="33"/>
      <c r="M221" s="144"/>
      <c r="T221" s="54"/>
      <c r="AT221" s="18" t="s">
        <v>136</v>
      </c>
      <c r="AU221" s="18" t="s">
        <v>87</v>
      </c>
    </row>
    <row r="222" spans="2:65" s="1" customFormat="1" ht="10.199999999999999">
      <c r="B222" s="33"/>
      <c r="D222" s="145" t="s">
        <v>138</v>
      </c>
      <c r="F222" s="146" t="s">
        <v>643</v>
      </c>
      <c r="I222" s="143"/>
      <c r="L222" s="33"/>
      <c r="M222" s="144"/>
      <c r="T222" s="54"/>
      <c r="AT222" s="18" t="s">
        <v>138</v>
      </c>
      <c r="AU222" s="18" t="s">
        <v>87</v>
      </c>
    </row>
    <row r="223" spans="2:65" s="12" customFormat="1" ht="10.199999999999999">
      <c r="B223" s="147"/>
      <c r="D223" s="141" t="s">
        <v>140</v>
      </c>
      <c r="E223" s="148" t="s">
        <v>19</v>
      </c>
      <c r="F223" s="149" t="s">
        <v>545</v>
      </c>
      <c r="H223" s="148" t="s">
        <v>19</v>
      </c>
      <c r="I223" s="150"/>
      <c r="L223" s="147"/>
      <c r="M223" s="151"/>
      <c r="T223" s="152"/>
      <c r="AT223" s="148" t="s">
        <v>140</v>
      </c>
      <c r="AU223" s="148" t="s">
        <v>87</v>
      </c>
      <c r="AV223" s="12" t="s">
        <v>85</v>
      </c>
      <c r="AW223" s="12" t="s">
        <v>36</v>
      </c>
      <c r="AX223" s="12" t="s">
        <v>77</v>
      </c>
      <c r="AY223" s="148" t="s">
        <v>127</v>
      </c>
    </row>
    <row r="224" spans="2:65" s="13" customFormat="1" ht="10.199999999999999">
      <c r="B224" s="153"/>
      <c r="D224" s="141" t="s">
        <v>140</v>
      </c>
      <c r="E224" s="154" t="s">
        <v>19</v>
      </c>
      <c r="F224" s="155" t="s">
        <v>644</v>
      </c>
      <c r="H224" s="156">
        <v>0.57599999999999996</v>
      </c>
      <c r="I224" s="157"/>
      <c r="L224" s="153"/>
      <c r="M224" s="158"/>
      <c r="T224" s="159"/>
      <c r="AT224" s="154" t="s">
        <v>140</v>
      </c>
      <c r="AU224" s="154" t="s">
        <v>87</v>
      </c>
      <c r="AV224" s="13" t="s">
        <v>87</v>
      </c>
      <c r="AW224" s="13" t="s">
        <v>36</v>
      </c>
      <c r="AX224" s="13" t="s">
        <v>77</v>
      </c>
      <c r="AY224" s="154" t="s">
        <v>127</v>
      </c>
    </row>
    <row r="225" spans="2:65" s="12" customFormat="1" ht="10.199999999999999">
      <c r="B225" s="147"/>
      <c r="D225" s="141" t="s">
        <v>140</v>
      </c>
      <c r="E225" s="148" t="s">
        <v>19</v>
      </c>
      <c r="F225" s="149" t="s">
        <v>645</v>
      </c>
      <c r="H225" s="148" t="s">
        <v>19</v>
      </c>
      <c r="I225" s="150"/>
      <c r="L225" s="147"/>
      <c r="M225" s="151"/>
      <c r="T225" s="152"/>
      <c r="AT225" s="148" t="s">
        <v>140</v>
      </c>
      <c r="AU225" s="148" t="s">
        <v>87</v>
      </c>
      <c r="AV225" s="12" t="s">
        <v>85</v>
      </c>
      <c r="AW225" s="12" t="s">
        <v>36</v>
      </c>
      <c r="AX225" s="12" t="s">
        <v>77</v>
      </c>
      <c r="AY225" s="148" t="s">
        <v>127</v>
      </c>
    </row>
    <row r="226" spans="2:65" s="13" customFormat="1" ht="10.199999999999999">
      <c r="B226" s="153"/>
      <c r="D226" s="141" t="s">
        <v>140</v>
      </c>
      <c r="E226" s="154" t="s">
        <v>19</v>
      </c>
      <c r="F226" s="155" t="s">
        <v>646</v>
      </c>
      <c r="H226" s="156">
        <v>49.313000000000002</v>
      </c>
      <c r="I226" s="157"/>
      <c r="L226" s="153"/>
      <c r="M226" s="158"/>
      <c r="T226" s="159"/>
      <c r="AT226" s="154" t="s">
        <v>140</v>
      </c>
      <c r="AU226" s="154" t="s">
        <v>87</v>
      </c>
      <c r="AV226" s="13" t="s">
        <v>87</v>
      </c>
      <c r="AW226" s="13" t="s">
        <v>36</v>
      </c>
      <c r="AX226" s="13" t="s">
        <v>77</v>
      </c>
      <c r="AY226" s="154" t="s">
        <v>127</v>
      </c>
    </row>
    <row r="227" spans="2:65" s="13" customFormat="1" ht="10.199999999999999">
      <c r="B227" s="153"/>
      <c r="D227" s="141" t="s">
        <v>140</v>
      </c>
      <c r="E227" s="154" t="s">
        <v>19</v>
      </c>
      <c r="F227" s="155" t="s">
        <v>647</v>
      </c>
      <c r="H227" s="156">
        <v>5.25</v>
      </c>
      <c r="I227" s="157"/>
      <c r="L227" s="153"/>
      <c r="M227" s="158"/>
      <c r="T227" s="159"/>
      <c r="AT227" s="154" t="s">
        <v>140</v>
      </c>
      <c r="AU227" s="154" t="s">
        <v>87</v>
      </c>
      <c r="AV227" s="13" t="s">
        <v>87</v>
      </c>
      <c r="AW227" s="13" t="s">
        <v>36</v>
      </c>
      <c r="AX227" s="13" t="s">
        <v>77</v>
      </c>
      <c r="AY227" s="154" t="s">
        <v>127</v>
      </c>
    </row>
    <row r="228" spans="2:65" s="14" customFormat="1" ht="10.199999999999999">
      <c r="B228" s="160"/>
      <c r="D228" s="141" t="s">
        <v>140</v>
      </c>
      <c r="E228" s="161" t="s">
        <v>19</v>
      </c>
      <c r="F228" s="162" t="s">
        <v>152</v>
      </c>
      <c r="H228" s="163">
        <v>55.139000000000003</v>
      </c>
      <c r="I228" s="164"/>
      <c r="L228" s="160"/>
      <c r="M228" s="165"/>
      <c r="T228" s="166"/>
      <c r="AT228" s="161" t="s">
        <v>140</v>
      </c>
      <c r="AU228" s="161" t="s">
        <v>87</v>
      </c>
      <c r="AV228" s="14" t="s">
        <v>134</v>
      </c>
      <c r="AW228" s="14" t="s">
        <v>36</v>
      </c>
      <c r="AX228" s="14" t="s">
        <v>85</v>
      </c>
      <c r="AY228" s="161" t="s">
        <v>127</v>
      </c>
    </row>
    <row r="229" spans="2:65" s="1" customFormat="1" ht="21.75" customHeight="1">
      <c r="B229" s="33"/>
      <c r="C229" s="128" t="s">
        <v>339</v>
      </c>
      <c r="D229" s="128" t="s">
        <v>129</v>
      </c>
      <c r="E229" s="129" t="s">
        <v>648</v>
      </c>
      <c r="F229" s="130" t="s">
        <v>649</v>
      </c>
      <c r="G229" s="131" t="s">
        <v>463</v>
      </c>
      <c r="H229" s="132">
        <v>10</v>
      </c>
      <c r="I229" s="133"/>
      <c r="J229" s="134">
        <f>ROUND(I229*H229,2)</f>
        <v>0</v>
      </c>
      <c r="K229" s="130" t="s">
        <v>133</v>
      </c>
      <c r="L229" s="33"/>
      <c r="M229" s="135" t="s">
        <v>19</v>
      </c>
      <c r="N229" s="136" t="s">
        <v>48</v>
      </c>
      <c r="P229" s="137">
        <f>O229*H229</f>
        <v>0</v>
      </c>
      <c r="Q229" s="137">
        <v>0.223938</v>
      </c>
      <c r="R229" s="137">
        <f>Q229*H229</f>
        <v>2.2393800000000001</v>
      </c>
      <c r="S229" s="137">
        <v>0</v>
      </c>
      <c r="T229" s="138">
        <f>S229*H229</f>
        <v>0</v>
      </c>
      <c r="AR229" s="139" t="s">
        <v>134</v>
      </c>
      <c r="AT229" s="139" t="s">
        <v>129</v>
      </c>
      <c r="AU229" s="139" t="s">
        <v>87</v>
      </c>
      <c r="AY229" s="18" t="s">
        <v>127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8" t="s">
        <v>85</v>
      </c>
      <c r="BK229" s="140">
        <f>ROUND(I229*H229,2)</f>
        <v>0</v>
      </c>
      <c r="BL229" s="18" t="s">
        <v>134</v>
      </c>
      <c r="BM229" s="139" t="s">
        <v>650</v>
      </c>
    </row>
    <row r="230" spans="2:65" s="1" customFormat="1" ht="19.2">
      <c r="B230" s="33"/>
      <c r="D230" s="141" t="s">
        <v>136</v>
      </c>
      <c r="F230" s="142" t="s">
        <v>651</v>
      </c>
      <c r="I230" s="143"/>
      <c r="L230" s="33"/>
      <c r="M230" s="144"/>
      <c r="T230" s="54"/>
      <c r="AT230" s="18" t="s">
        <v>136</v>
      </c>
      <c r="AU230" s="18" t="s">
        <v>87</v>
      </c>
    </row>
    <row r="231" spans="2:65" s="1" customFormat="1" ht="10.199999999999999">
      <c r="B231" s="33"/>
      <c r="D231" s="145" t="s">
        <v>138</v>
      </c>
      <c r="F231" s="146" t="s">
        <v>652</v>
      </c>
      <c r="I231" s="143"/>
      <c r="L231" s="33"/>
      <c r="M231" s="144"/>
      <c r="T231" s="54"/>
      <c r="AT231" s="18" t="s">
        <v>138</v>
      </c>
      <c r="AU231" s="18" t="s">
        <v>87</v>
      </c>
    </row>
    <row r="232" spans="2:65" s="1" customFormat="1" ht="24.15" customHeight="1">
      <c r="B232" s="33"/>
      <c r="C232" s="167" t="s">
        <v>345</v>
      </c>
      <c r="D232" s="167" t="s">
        <v>260</v>
      </c>
      <c r="E232" s="168" t="s">
        <v>653</v>
      </c>
      <c r="F232" s="169" t="s">
        <v>654</v>
      </c>
      <c r="G232" s="170" t="s">
        <v>463</v>
      </c>
      <c r="H232" s="171">
        <v>2</v>
      </c>
      <c r="I232" s="172"/>
      <c r="J232" s="173">
        <f>ROUND(I232*H232,2)</f>
        <v>0</v>
      </c>
      <c r="K232" s="169" t="s">
        <v>133</v>
      </c>
      <c r="L232" s="174"/>
      <c r="M232" s="175" t="s">
        <v>19</v>
      </c>
      <c r="N232" s="176" t="s">
        <v>48</v>
      </c>
      <c r="P232" s="137">
        <f>O232*H232</f>
        <v>0</v>
      </c>
      <c r="Q232" s="137">
        <v>2.1000000000000001E-2</v>
      </c>
      <c r="R232" s="137">
        <f>Q232*H232</f>
        <v>4.2000000000000003E-2</v>
      </c>
      <c r="S232" s="137">
        <v>0</v>
      </c>
      <c r="T232" s="138">
        <f>S232*H232</f>
        <v>0</v>
      </c>
      <c r="AR232" s="139" t="s">
        <v>191</v>
      </c>
      <c r="AT232" s="139" t="s">
        <v>260</v>
      </c>
      <c r="AU232" s="139" t="s">
        <v>87</v>
      </c>
      <c r="AY232" s="18" t="s">
        <v>127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8" t="s">
        <v>85</v>
      </c>
      <c r="BK232" s="140">
        <f>ROUND(I232*H232,2)</f>
        <v>0</v>
      </c>
      <c r="BL232" s="18" t="s">
        <v>134</v>
      </c>
      <c r="BM232" s="139" t="s">
        <v>655</v>
      </c>
    </row>
    <row r="233" spans="2:65" s="1" customFormat="1" ht="10.199999999999999">
      <c r="B233" s="33"/>
      <c r="D233" s="141" t="s">
        <v>136</v>
      </c>
      <c r="F233" s="142" t="s">
        <v>654</v>
      </c>
      <c r="I233" s="143"/>
      <c r="L233" s="33"/>
      <c r="M233" s="144"/>
      <c r="T233" s="54"/>
      <c r="AT233" s="18" t="s">
        <v>136</v>
      </c>
      <c r="AU233" s="18" t="s">
        <v>87</v>
      </c>
    </row>
    <row r="234" spans="2:65" s="1" customFormat="1" ht="21.75" customHeight="1">
      <c r="B234" s="33"/>
      <c r="C234" s="167" t="s">
        <v>350</v>
      </c>
      <c r="D234" s="167" t="s">
        <v>260</v>
      </c>
      <c r="E234" s="168" t="s">
        <v>656</v>
      </c>
      <c r="F234" s="169" t="s">
        <v>657</v>
      </c>
      <c r="G234" s="170" t="s">
        <v>463</v>
      </c>
      <c r="H234" s="171">
        <v>3</v>
      </c>
      <c r="I234" s="172"/>
      <c r="J234" s="173">
        <f>ROUND(I234*H234,2)</f>
        <v>0</v>
      </c>
      <c r="K234" s="169" t="s">
        <v>133</v>
      </c>
      <c r="L234" s="174"/>
      <c r="M234" s="175" t="s">
        <v>19</v>
      </c>
      <c r="N234" s="176" t="s">
        <v>48</v>
      </c>
      <c r="P234" s="137">
        <f>O234*H234</f>
        <v>0</v>
      </c>
      <c r="Q234" s="137">
        <v>3.3000000000000002E-2</v>
      </c>
      <c r="R234" s="137">
        <f>Q234*H234</f>
        <v>9.9000000000000005E-2</v>
      </c>
      <c r="S234" s="137">
        <v>0</v>
      </c>
      <c r="T234" s="138">
        <f>S234*H234</f>
        <v>0</v>
      </c>
      <c r="AR234" s="139" t="s">
        <v>191</v>
      </c>
      <c r="AT234" s="139" t="s">
        <v>260</v>
      </c>
      <c r="AU234" s="139" t="s">
        <v>87</v>
      </c>
      <c r="AY234" s="18" t="s">
        <v>127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8" t="s">
        <v>85</v>
      </c>
      <c r="BK234" s="140">
        <f>ROUND(I234*H234,2)</f>
        <v>0</v>
      </c>
      <c r="BL234" s="18" t="s">
        <v>134</v>
      </c>
      <c r="BM234" s="139" t="s">
        <v>658</v>
      </c>
    </row>
    <row r="235" spans="2:65" s="1" customFormat="1" ht="10.199999999999999">
      <c r="B235" s="33"/>
      <c r="D235" s="141" t="s">
        <v>136</v>
      </c>
      <c r="F235" s="142" t="s">
        <v>657</v>
      </c>
      <c r="I235" s="143"/>
      <c r="L235" s="33"/>
      <c r="M235" s="144"/>
      <c r="T235" s="54"/>
      <c r="AT235" s="18" t="s">
        <v>136</v>
      </c>
      <c r="AU235" s="18" t="s">
        <v>87</v>
      </c>
    </row>
    <row r="236" spans="2:65" s="1" customFormat="1" ht="24.15" customHeight="1">
      <c r="B236" s="33"/>
      <c r="C236" s="167" t="s">
        <v>359</v>
      </c>
      <c r="D236" s="167" t="s">
        <v>260</v>
      </c>
      <c r="E236" s="168" t="s">
        <v>659</v>
      </c>
      <c r="F236" s="169" t="s">
        <v>660</v>
      </c>
      <c r="G236" s="170" t="s">
        <v>463</v>
      </c>
      <c r="H236" s="171">
        <v>2</v>
      </c>
      <c r="I236" s="172"/>
      <c r="J236" s="173">
        <f>ROUND(I236*H236,2)</f>
        <v>0</v>
      </c>
      <c r="K236" s="169" t="s">
        <v>133</v>
      </c>
      <c r="L236" s="174"/>
      <c r="M236" s="175" t="s">
        <v>19</v>
      </c>
      <c r="N236" s="176" t="s">
        <v>48</v>
      </c>
      <c r="P236" s="137">
        <f>O236*H236</f>
        <v>0</v>
      </c>
      <c r="Q236" s="137">
        <v>4.1000000000000002E-2</v>
      </c>
      <c r="R236" s="137">
        <f>Q236*H236</f>
        <v>8.2000000000000003E-2</v>
      </c>
      <c r="S236" s="137">
        <v>0</v>
      </c>
      <c r="T236" s="138">
        <f>S236*H236</f>
        <v>0</v>
      </c>
      <c r="AR236" s="139" t="s">
        <v>191</v>
      </c>
      <c r="AT236" s="139" t="s">
        <v>260</v>
      </c>
      <c r="AU236" s="139" t="s">
        <v>87</v>
      </c>
      <c r="AY236" s="18" t="s">
        <v>127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8" t="s">
        <v>85</v>
      </c>
      <c r="BK236" s="140">
        <f>ROUND(I236*H236,2)</f>
        <v>0</v>
      </c>
      <c r="BL236" s="18" t="s">
        <v>134</v>
      </c>
      <c r="BM236" s="139" t="s">
        <v>661</v>
      </c>
    </row>
    <row r="237" spans="2:65" s="1" customFormat="1" ht="10.199999999999999">
      <c r="B237" s="33"/>
      <c r="D237" s="141" t="s">
        <v>136</v>
      </c>
      <c r="F237" s="142" t="s">
        <v>660</v>
      </c>
      <c r="I237" s="143"/>
      <c r="L237" s="33"/>
      <c r="M237" s="144"/>
      <c r="T237" s="54"/>
      <c r="AT237" s="18" t="s">
        <v>136</v>
      </c>
      <c r="AU237" s="18" t="s">
        <v>87</v>
      </c>
    </row>
    <row r="238" spans="2:65" s="1" customFormat="1" ht="24.15" customHeight="1">
      <c r="B238" s="33"/>
      <c r="C238" s="167" t="s">
        <v>364</v>
      </c>
      <c r="D238" s="167" t="s">
        <v>260</v>
      </c>
      <c r="E238" s="168" t="s">
        <v>662</v>
      </c>
      <c r="F238" s="169" t="s">
        <v>663</v>
      </c>
      <c r="G238" s="170" t="s">
        <v>463</v>
      </c>
      <c r="H238" s="171">
        <v>3</v>
      </c>
      <c r="I238" s="172"/>
      <c r="J238" s="173">
        <f>ROUND(I238*H238,2)</f>
        <v>0</v>
      </c>
      <c r="K238" s="169" t="s">
        <v>133</v>
      </c>
      <c r="L238" s="174"/>
      <c r="M238" s="175" t="s">
        <v>19</v>
      </c>
      <c r="N238" s="176" t="s">
        <v>48</v>
      </c>
      <c r="P238" s="137">
        <f>O238*H238</f>
        <v>0</v>
      </c>
      <c r="Q238" s="137">
        <v>5.2999999999999999E-2</v>
      </c>
      <c r="R238" s="137">
        <f>Q238*H238</f>
        <v>0.159</v>
      </c>
      <c r="S238" s="137">
        <v>0</v>
      </c>
      <c r="T238" s="138">
        <f>S238*H238</f>
        <v>0</v>
      </c>
      <c r="AR238" s="139" t="s">
        <v>191</v>
      </c>
      <c r="AT238" s="139" t="s">
        <v>260</v>
      </c>
      <c r="AU238" s="139" t="s">
        <v>87</v>
      </c>
      <c r="AY238" s="18" t="s">
        <v>127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8" t="s">
        <v>85</v>
      </c>
      <c r="BK238" s="140">
        <f>ROUND(I238*H238,2)</f>
        <v>0</v>
      </c>
      <c r="BL238" s="18" t="s">
        <v>134</v>
      </c>
      <c r="BM238" s="139" t="s">
        <v>664</v>
      </c>
    </row>
    <row r="239" spans="2:65" s="1" customFormat="1" ht="10.199999999999999">
      <c r="B239" s="33"/>
      <c r="D239" s="141" t="s">
        <v>136</v>
      </c>
      <c r="F239" s="142" t="s">
        <v>663</v>
      </c>
      <c r="I239" s="143"/>
      <c r="L239" s="33"/>
      <c r="M239" s="144"/>
      <c r="T239" s="54"/>
      <c r="AT239" s="18" t="s">
        <v>136</v>
      </c>
      <c r="AU239" s="18" t="s">
        <v>87</v>
      </c>
    </row>
    <row r="240" spans="2:65" s="1" customFormat="1" ht="24.15" customHeight="1">
      <c r="B240" s="33"/>
      <c r="C240" s="128" t="s">
        <v>369</v>
      </c>
      <c r="D240" s="128" t="s">
        <v>129</v>
      </c>
      <c r="E240" s="129" t="s">
        <v>665</v>
      </c>
      <c r="F240" s="130" t="s">
        <v>666</v>
      </c>
      <c r="G240" s="131" t="s">
        <v>181</v>
      </c>
      <c r="H240" s="132">
        <v>5.13</v>
      </c>
      <c r="I240" s="133"/>
      <c r="J240" s="134">
        <f>ROUND(I240*H240,2)</f>
        <v>0</v>
      </c>
      <c r="K240" s="130" t="s">
        <v>133</v>
      </c>
      <c r="L240" s="33"/>
      <c r="M240" s="135" t="s">
        <v>19</v>
      </c>
      <c r="N240" s="136" t="s">
        <v>48</v>
      </c>
      <c r="P240" s="137">
        <f>O240*H240</f>
        <v>0</v>
      </c>
      <c r="Q240" s="137">
        <v>2.3010199999999998</v>
      </c>
      <c r="R240" s="137">
        <f>Q240*H240</f>
        <v>11.804232599999999</v>
      </c>
      <c r="S240" s="137">
        <v>0</v>
      </c>
      <c r="T240" s="138">
        <f>S240*H240</f>
        <v>0</v>
      </c>
      <c r="AR240" s="139" t="s">
        <v>134</v>
      </c>
      <c r="AT240" s="139" t="s">
        <v>129</v>
      </c>
      <c r="AU240" s="139" t="s">
        <v>87</v>
      </c>
      <c r="AY240" s="18" t="s">
        <v>127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8" t="s">
        <v>85</v>
      </c>
      <c r="BK240" s="140">
        <f>ROUND(I240*H240,2)</f>
        <v>0</v>
      </c>
      <c r="BL240" s="18" t="s">
        <v>134</v>
      </c>
      <c r="BM240" s="139" t="s">
        <v>667</v>
      </c>
    </row>
    <row r="241" spans="2:65" s="1" customFormat="1" ht="28.8">
      <c r="B241" s="33"/>
      <c r="D241" s="141" t="s">
        <v>136</v>
      </c>
      <c r="F241" s="142" t="s">
        <v>668</v>
      </c>
      <c r="I241" s="143"/>
      <c r="L241" s="33"/>
      <c r="M241" s="144"/>
      <c r="T241" s="54"/>
      <c r="AT241" s="18" t="s">
        <v>136</v>
      </c>
      <c r="AU241" s="18" t="s">
        <v>87</v>
      </c>
    </row>
    <row r="242" spans="2:65" s="1" customFormat="1" ht="10.199999999999999">
      <c r="B242" s="33"/>
      <c r="D242" s="145" t="s">
        <v>138</v>
      </c>
      <c r="F242" s="146" t="s">
        <v>669</v>
      </c>
      <c r="I242" s="143"/>
      <c r="L242" s="33"/>
      <c r="M242" s="144"/>
      <c r="T242" s="54"/>
      <c r="AT242" s="18" t="s">
        <v>138</v>
      </c>
      <c r="AU242" s="18" t="s">
        <v>87</v>
      </c>
    </row>
    <row r="243" spans="2:65" s="12" customFormat="1" ht="10.199999999999999">
      <c r="B243" s="147"/>
      <c r="D243" s="141" t="s">
        <v>140</v>
      </c>
      <c r="E243" s="148" t="s">
        <v>19</v>
      </c>
      <c r="F243" s="149" t="s">
        <v>670</v>
      </c>
      <c r="H243" s="148" t="s">
        <v>19</v>
      </c>
      <c r="I243" s="150"/>
      <c r="L243" s="147"/>
      <c r="M243" s="151"/>
      <c r="T243" s="152"/>
      <c r="AT243" s="148" t="s">
        <v>140</v>
      </c>
      <c r="AU243" s="148" t="s">
        <v>87</v>
      </c>
      <c r="AV243" s="12" t="s">
        <v>85</v>
      </c>
      <c r="AW243" s="12" t="s">
        <v>36</v>
      </c>
      <c r="AX243" s="12" t="s">
        <v>77</v>
      </c>
      <c r="AY243" s="148" t="s">
        <v>127</v>
      </c>
    </row>
    <row r="244" spans="2:65" s="13" customFormat="1" ht="10.199999999999999">
      <c r="B244" s="153"/>
      <c r="D244" s="141" t="s">
        <v>140</v>
      </c>
      <c r="E244" s="154" t="s">
        <v>19</v>
      </c>
      <c r="F244" s="155" t="s">
        <v>671</v>
      </c>
      <c r="H244" s="156">
        <v>2.25</v>
      </c>
      <c r="I244" s="157"/>
      <c r="L244" s="153"/>
      <c r="M244" s="158"/>
      <c r="T244" s="159"/>
      <c r="AT244" s="154" t="s">
        <v>140</v>
      </c>
      <c r="AU244" s="154" t="s">
        <v>87</v>
      </c>
      <c r="AV244" s="13" t="s">
        <v>87</v>
      </c>
      <c r="AW244" s="13" t="s">
        <v>36</v>
      </c>
      <c r="AX244" s="13" t="s">
        <v>77</v>
      </c>
      <c r="AY244" s="154" t="s">
        <v>127</v>
      </c>
    </row>
    <row r="245" spans="2:65" s="12" customFormat="1" ht="10.199999999999999">
      <c r="B245" s="147"/>
      <c r="D245" s="141" t="s">
        <v>140</v>
      </c>
      <c r="E245" s="148" t="s">
        <v>19</v>
      </c>
      <c r="F245" s="149" t="s">
        <v>545</v>
      </c>
      <c r="H245" s="148" t="s">
        <v>19</v>
      </c>
      <c r="I245" s="150"/>
      <c r="L245" s="147"/>
      <c r="M245" s="151"/>
      <c r="T245" s="152"/>
      <c r="AT245" s="148" t="s">
        <v>140</v>
      </c>
      <c r="AU245" s="148" t="s">
        <v>87</v>
      </c>
      <c r="AV245" s="12" t="s">
        <v>85</v>
      </c>
      <c r="AW245" s="12" t="s">
        <v>36</v>
      </c>
      <c r="AX245" s="12" t="s">
        <v>77</v>
      </c>
      <c r="AY245" s="148" t="s">
        <v>127</v>
      </c>
    </row>
    <row r="246" spans="2:65" s="13" customFormat="1" ht="10.199999999999999">
      <c r="B246" s="153"/>
      <c r="D246" s="141" t="s">
        <v>140</v>
      </c>
      <c r="E246" s="154" t="s">
        <v>19</v>
      </c>
      <c r="F246" s="155" t="s">
        <v>672</v>
      </c>
      <c r="H246" s="156">
        <v>2.88</v>
      </c>
      <c r="I246" s="157"/>
      <c r="L246" s="153"/>
      <c r="M246" s="158"/>
      <c r="T246" s="159"/>
      <c r="AT246" s="154" t="s">
        <v>140</v>
      </c>
      <c r="AU246" s="154" t="s">
        <v>87</v>
      </c>
      <c r="AV246" s="13" t="s">
        <v>87</v>
      </c>
      <c r="AW246" s="13" t="s">
        <v>36</v>
      </c>
      <c r="AX246" s="13" t="s">
        <v>77</v>
      </c>
      <c r="AY246" s="154" t="s">
        <v>127</v>
      </c>
    </row>
    <row r="247" spans="2:65" s="14" customFormat="1" ht="10.199999999999999">
      <c r="B247" s="160"/>
      <c r="D247" s="141" t="s">
        <v>140</v>
      </c>
      <c r="E247" s="161" t="s">
        <v>19</v>
      </c>
      <c r="F247" s="162" t="s">
        <v>152</v>
      </c>
      <c r="H247" s="163">
        <v>5.13</v>
      </c>
      <c r="I247" s="164"/>
      <c r="L247" s="160"/>
      <c r="M247" s="165"/>
      <c r="T247" s="166"/>
      <c r="AT247" s="161" t="s">
        <v>140</v>
      </c>
      <c r="AU247" s="161" t="s">
        <v>87</v>
      </c>
      <c r="AV247" s="14" t="s">
        <v>134</v>
      </c>
      <c r="AW247" s="14" t="s">
        <v>36</v>
      </c>
      <c r="AX247" s="14" t="s">
        <v>85</v>
      </c>
      <c r="AY247" s="161" t="s">
        <v>127</v>
      </c>
    </row>
    <row r="248" spans="2:65" s="1" customFormat="1" ht="24.15" customHeight="1">
      <c r="B248" s="33"/>
      <c r="C248" s="128" t="s">
        <v>376</v>
      </c>
      <c r="D248" s="128" t="s">
        <v>129</v>
      </c>
      <c r="E248" s="129" t="s">
        <v>673</v>
      </c>
      <c r="F248" s="130" t="s">
        <v>674</v>
      </c>
      <c r="G248" s="131" t="s">
        <v>132</v>
      </c>
      <c r="H248" s="132">
        <v>4</v>
      </c>
      <c r="I248" s="133"/>
      <c r="J248" s="134">
        <f>ROUND(I248*H248,2)</f>
        <v>0</v>
      </c>
      <c r="K248" s="130" t="s">
        <v>133</v>
      </c>
      <c r="L248" s="33"/>
      <c r="M248" s="135" t="s">
        <v>19</v>
      </c>
      <c r="N248" s="136" t="s">
        <v>48</v>
      </c>
      <c r="P248" s="137">
        <f>O248*H248</f>
        <v>0</v>
      </c>
      <c r="Q248" s="137">
        <v>0.93778799999999995</v>
      </c>
      <c r="R248" s="137">
        <f>Q248*H248</f>
        <v>3.7511519999999998</v>
      </c>
      <c r="S248" s="137">
        <v>0</v>
      </c>
      <c r="T248" s="138">
        <f>S248*H248</f>
        <v>0</v>
      </c>
      <c r="AR248" s="139" t="s">
        <v>134</v>
      </c>
      <c r="AT248" s="139" t="s">
        <v>129</v>
      </c>
      <c r="AU248" s="139" t="s">
        <v>87</v>
      </c>
      <c r="AY248" s="18" t="s">
        <v>127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8" t="s">
        <v>85</v>
      </c>
      <c r="BK248" s="140">
        <f>ROUND(I248*H248,2)</f>
        <v>0</v>
      </c>
      <c r="BL248" s="18" t="s">
        <v>134</v>
      </c>
      <c r="BM248" s="139" t="s">
        <v>675</v>
      </c>
    </row>
    <row r="249" spans="2:65" s="1" customFormat="1" ht="28.8">
      <c r="B249" s="33"/>
      <c r="D249" s="141" t="s">
        <v>136</v>
      </c>
      <c r="F249" s="142" t="s">
        <v>676</v>
      </c>
      <c r="I249" s="143"/>
      <c r="L249" s="33"/>
      <c r="M249" s="144"/>
      <c r="T249" s="54"/>
      <c r="AT249" s="18" t="s">
        <v>136</v>
      </c>
      <c r="AU249" s="18" t="s">
        <v>87</v>
      </c>
    </row>
    <row r="250" spans="2:65" s="1" customFormat="1" ht="10.199999999999999">
      <c r="B250" s="33"/>
      <c r="D250" s="145" t="s">
        <v>138</v>
      </c>
      <c r="F250" s="146" t="s">
        <v>677</v>
      </c>
      <c r="I250" s="143"/>
      <c r="L250" s="33"/>
      <c r="M250" s="144"/>
      <c r="T250" s="54"/>
      <c r="AT250" s="18" t="s">
        <v>138</v>
      </c>
      <c r="AU250" s="18" t="s">
        <v>87</v>
      </c>
    </row>
    <row r="251" spans="2:65" s="12" customFormat="1" ht="10.199999999999999">
      <c r="B251" s="147"/>
      <c r="D251" s="141" t="s">
        <v>140</v>
      </c>
      <c r="E251" s="148" t="s">
        <v>19</v>
      </c>
      <c r="F251" s="149" t="s">
        <v>678</v>
      </c>
      <c r="H251" s="148" t="s">
        <v>19</v>
      </c>
      <c r="I251" s="150"/>
      <c r="L251" s="147"/>
      <c r="M251" s="151"/>
      <c r="T251" s="152"/>
      <c r="AT251" s="148" t="s">
        <v>140</v>
      </c>
      <c r="AU251" s="148" t="s">
        <v>87</v>
      </c>
      <c r="AV251" s="12" t="s">
        <v>85</v>
      </c>
      <c r="AW251" s="12" t="s">
        <v>36</v>
      </c>
      <c r="AX251" s="12" t="s">
        <v>77</v>
      </c>
      <c r="AY251" s="148" t="s">
        <v>127</v>
      </c>
    </row>
    <row r="252" spans="2:65" s="13" customFormat="1" ht="10.199999999999999">
      <c r="B252" s="153"/>
      <c r="D252" s="141" t="s">
        <v>140</v>
      </c>
      <c r="E252" s="154" t="s">
        <v>19</v>
      </c>
      <c r="F252" s="155" t="s">
        <v>134</v>
      </c>
      <c r="H252" s="156">
        <v>4</v>
      </c>
      <c r="I252" s="157"/>
      <c r="L252" s="153"/>
      <c r="M252" s="158"/>
      <c r="T252" s="159"/>
      <c r="AT252" s="154" t="s">
        <v>140</v>
      </c>
      <c r="AU252" s="154" t="s">
        <v>87</v>
      </c>
      <c r="AV252" s="13" t="s">
        <v>87</v>
      </c>
      <c r="AW252" s="13" t="s">
        <v>36</v>
      </c>
      <c r="AX252" s="13" t="s">
        <v>85</v>
      </c>
      <c r="AY252" s="154" t="s">
        <v>127</v>
      </c>
    </row>
    <row r="253" spans="2:65" s="11" customFormat="1" ht="22.8" customHeight="1">
      <c r="B253" s="116"/>
      <c r="D253" s="117" t="s">
        <v>76</v>
      </c>
      <c r="E253" s="126" t="s">
        <v>165</v>
      </c>
      <c r="F253" s="126" t="s">
        <v>272</v>
      </c>
      <c r="I253" s="119"/>
      <c r="J253" s="127">
        <f>BK253</f>
        <v>0</v>
      </c>
      <c r="L253" s="116"/>
      <c r="M253" s="121"/>
      <c r="P253" s="122">
        <f>SUM(P254:P265)</f>
        <v>0</v>
      </c>
      <c r="R253" s="122">
        <f>SUM(R254:R265)</f>
        <v>24.211980000000001</v>
      </c>
      <c r="T253" s="123">
        <f>SUM(T254:T265)</f>
        <v>0</v>
      </c>
      <c r="AR253" s="117" t="s">
        <v>85</v>
      </c>
      <c r="AT253" s="124" t="s">
        <v>76</v>
      </c>
      <c r="AU253" s="124" t="s">
        <v>85</v>
      </c>
      <c r="AY253" s="117" t="s">
        <v>127</v>
      </c>
      <c r="BK253" s="125">
        <f>SUM(BK254:BK265)</f>
        <v>0</v>
      </c>
    </row>
    <row r="254" spans="2:65" s="1" customFormat="1" ht="24.15" customHeight="1">
      <c r="B254" s="33"/>
      <c r="C254" s="128" t="s">
        <v>381</v>
      </c>
      <c r="D254" s="128" t="s">
        <v>129</v>
      </c>
      <c r="E254" s="129" t="s">
        <v>679</v>
      </c>
      <c r="F254" s="130" t="s">
        <v>680</v>
      </c>
      <c r="G254" s="131" t="s">
        <v>132</v>
      </c>
      <c r="H254" s="132">
        <v>19.5</v>
      </c>
      <c r="I254" s="133"/>
      <c r="J254" s="134">
        <f>ROUND(I254*H254,2)</f>
        <v>0</v>
      </c>
      <c r="K254" s="130" t="s">
        <v>133</v>
      </c>
      <c r="L254" s="33"/>
      <c r="M254" s="135" t="s">
        <v>19</v>
      </c>
      <c r="N254" s="136" t="s">
        <v>48</v>
      </c>
      <c r="P254" s="137">
        <f>O254*H254</f>
        <v>0</v>
      </c>
      <c r="Q254" s="137">
        <v>0.34499999999999997</v>
      </c>
      <c r="R254" s="137">
        <f>Q254*H254</f>
        <v>6.7274999999999991</v>
      </c>
      <c r="S254" s="137">
        <v>0</v>
      </c>
      <c r="T254" s="138">
        <f>S254*H254</f>
        <v>0</v>
      </c>
      <c r="AR254" s="139" t="s">
        <v>134</v>
      </c>
      <c r="AT254" s="139" t="s">
        <v>129</v>
      </c>
      <c r="AU254" s="139" t="s">
        <v>87</v>
      </c>
      <c r="AY254" s="18" t="s">
        <v>127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8" t="s">
        <v>85</v>
      </c>
      <c r="BK254" s="140">
        <f>ROUND(I254*H254,2)</f>
        <v>0</v>
      </c>
      <c r="BL254" s="18" t="s">
        <v>134</v>
      </c>
      <c r="BM254" s="139" t="s">
        <v>681</v>
      </c>
    </row>
    <row r="255" spans="2:65" s="1" customFormat="1" ht="19.2">
      <c r="B255" s="33"/>
      <c r="D255" s="141" t="s">
        <v>136</v>
      </c>
      <c r="F255" s="142" t="s">
        <v>682</v>
      </c>
      <c r="I255" s="143"/>
      <c r="L255" s="33"/>
      <c r="M255" s="144"/>
      <c r="T255" s="54"/>
      <c r="AT255" s="18" t="s">
        <v>136</v>
      </c>
      <c r="AU255" s="18" t="s">
        <v>87</v>
      </c>
    </row>
    <row r="256" spans="2:65" s="1" customFormat="1" ht="10.199999999999999">
      <c r="B256" s="33"/>
      <c r="D256" s="145" t="s">
        <v>138</v>
      </c>
      <c r="F256" s="146" t="s">
        <v>683</v>
      </c>
      <c r="I256" s="143"/>
      <c r="L256" s="33"/>
      <c r="M256" s="144"/>
      <c r="T256" s="54"/>
      <c r="AT256" s="18" t="s">
        <v>138</v>
      </c>
      <c r="AU256" s="18" t="s">
        <v>87</v>
      </c>
    </row>
    <row r="257" spans="2:65" s="1" customFormat="1" ht="24.15" customHeight="1">
      <c r="B257" s="33"/>
      <c r="C257" s="128" t="s">
        <v>391</v>
      </c>
      <c r="D257" s="128" t="s">
        <v>129</v>
      </c>
      <c r="E257" s="129" t="s">
        <v>684</v>
      </c>
      <c r="F257" s="130" t="s">
        <v>685</v>
      </c>
      <c r="G257" s="131" t="s">
        <v>132</v>
      </c>
      <c r="H257" s="132">
        <v>19.5</v>
      </c>
      <c r="I257" s="133"/>
      <c r="J257" s="134">
        <f>ROUND(I257*H257,2)</f>
        <v>0</v>
      </c>
      <c r="K257" s="130" t="s">
        <v>133</v>
      </c>
      <c r="L257" s="33"/>
      <c r="M257" s="135" t="s">
        <v>19</v>
      </c>
      <c r="N257" s="136" t="s">
        <v>48</v>
      </c>
      <c r="P257" s="137">
        <f>O257*H257</f>
        <v>0</v>
      </c>
      <c r="Q257" s="137">
        <v>0.46</v>
      </c>
      <c r="R257" s="137">
        <f>Q257*H257</f>
        <v>8.9700000000000006</v>
      </c>
      <c r="S257" s="137">
        <v>0</v>
      </c>
      <c r="T257" s="138">
        <f>S257*H257</f>
        <v>0</v>
      </c>
      <c r="AR257" s="139" t="s">
        <v>134</v>
      </c>
      <c r="AT257" s="139" t="s">
        <v>129</v>
      </c>
      <c r="AU257" s="139" t="s">
        <v>87</v>
      </c>
      <c r="AY257" s="18" t="s">
        <v>127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8" t="s">
        <v>85</v>
      </c>
      <c r="BK257" s="140">
        <f>ROUND(I257*H257,2)</f>
        <v>0</v>
      </c>
      <c r="BL257" s="18" t="s">
        <v>134</v>
      </c>
      <c r="BM257" s="139" t="s">
        <v>686</v>
      </c>
    </row>
    <row r="258" spans="2:65" s="1" customFormat="1" ht="19.2">
      <c r="B258" s="33"/>
      <c r="D258" s="141" t="s">
        <v>136</v>
      </c>
      <c r="F258" s="142" t="s">
        <v>687</v>
      </c>
      <c r="I258" s="143"/>
      <c r="L258" s="33"/>
      <c r="M258" s="144"/>
      <c r="T258" s="54"/>
      <c r="AT258" s="18" t="s">
        <v>136</v>
      </c>
      <c r="AU258" s="18" t="s">
        <v>87</v>
      </c>
    </row>
    <row r="259" spans="2:65" s="1" customFormat="1" ht="10.199999999999999">
      <c r="B259" s="33"/>
      <c r="D259" s="145" t="s">
        <v>138</v>
      </c>
      <c r="F259" s="146" t="s">
        <v>688</v>
      </c>
      <c r="I259" s="143"/>
      <c r="L259" s="33"/>
      <c r="M259" s="144"/>
      <c r="T259" s="54"/>
      <c r="AT259" s="18" t="s">
        <v>138</v>
      </c>
      <c r="AU259" s="18" t="s">
        <v>87</v>
      </c>
    </row>
    <row r="260" spans="2:65" s="1" customFormat="1" ht="37.799999999999997" customHeight="1">
      <c r="B260" s="33"/>
      <c r="C260" s="128" t="s">
        <v>398</v>
      </c>
      <c r="D260" s="128" t="s">
        <v>129</v>
      </c>
      <c r="E260" s="129" t="s">
        <v>689</v>
      </c>
      <c r="F260" s="130" t="s">
        <v>690</v>
      </c>
      <c r="G260" s="131" t="s">
        <v>132</v>
      </c>
      <c r="H260" s="132">
        <v>19.5</v>
      </c>
      <c r="I260" s="133"/>
      <c r="J260" s="134">
        <f>ROUND(I260*H260,2)</f>
        <v>0</v>
      </c>
      <c r="K260" s="130" t="s">
        <v>133</v>
      </c>
      <c r="L260" s="33"/>
      <c r="M260" s="135" t="s">
        <v>19</v>
      </c>
      <c r="N260" s="136" t="s">
        <v>48</v>
      </c>
      <c r="P260" s="137">
        <f>O260*H260</f>
        <v>0</v>
      </c>
      <c r="Q260" s="137">
        <v>0.26375999999999999</v>
      </c>
      <c r="R260" s="137">
        <f>Q260*H260</f>
        <v>5.1433200000000001</v>
      </c>
      <c r="S260" s="137">
        <v>0</v>
      </c>
      <c r="T260" s="138">
        <f>S260*H260</f>
        <v>0</v>
      </c>
      <c r="AR260" s="139" t="s">
        <v>134</v>
      </c>
      <c r="AT260" s="139" t="s">
        <v>129</v>
      </c>
      <c r="AU260" s="139" t="s">
        <v>87</v>
      </c>
      <c r="AY260" s="18" t="s">
        <v>127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8" t="s">
        <v>85</v>
      </c>
      <c r="BK260" s="140">
        <f>ROUND(I260*H260,2)</f>
        <v>0</v>
      </c>
      <c r="BL260" s="18" t="s">
        <v>134</v>
      </c>
      <c r="BM260" s="139" t="s">
        <v>691</v>
      </c>
    </row>
    <row r="261" spans="2:65" s="1" customFormat="1" ht="28.8">
      <c r="B261" s="33"/>
      <c r="D261" s="141" t="s">
        <v>136</v>
      </c>
      <c r="F261" s="142" t="s">
        <v>692</v>
      </c>
      <c r="I261" s="143"/>
      <c r="L261" s="33"/>
      <c r="M261" s="144"/>
      <c r="T261" s="54"/>
      <c r="AT261" s="18" t="s">
        <v>136</v>
      </c>
      <c r="AU261" s="18" t="s">
        <v>87</v>
      </c>
    </row>
    <row r="262" spans="2:65" s="1" customFormat="1" ht="10.199999999999999">
      <c r="B262" s="33"/>
      <c r="D262" s="145" t="s">
        <v>138</v>
      </c>
      <c r="F262" s="146" t="s">
        <v>693</v>
      </c>
      <c r="I262" s="143"/>
      <c r="L262" s="33"/>
      <c r="M262" s="144"/>
      <c r="T262" s="54"/>
      <c r="AT262" s="18" t="s">
        <v>138</v>
      </c>
      <c r="AU262" s="18" t="s">
        <v>87</v>
      </c>
    </row>
    <row r="263" spans="2:65" s="1" customFormat="1" ht="33" customHeight="1">
      <c r="B263" s="33"/>
      <c r="C263" s="128" t="s">
        <v>404</v>
      </c>
      <c r="D263" s="128" t="s">
        <v>129</v>
      </c>
      <c r="E263" s="129" t="s">
        <v>694</v>
      </c>
      <c r="F263" s="130" t="s">
        <v>695</v>
      </c>
      <c r="G263" s="131" t="s">
        <v>132</v>
      </c>
      <c r="H263" s="132">
        <v>26</v>
      </c>
      <c r="I263" s="133"/>
      <c r="J263" s="134">
        <f>ROUND(I263*H263,2)</f>
        <v>0</v>
      </c>
      <c r="K263" s="130" t="s">
        <v>133</v>
      </c>
      <c r="L263" s="33"/>
      <c r="M263" s="135" t="s">
        <v>19</v>
      </c>
      <c r="N263" s="136" t="s">
        <v>48</v>
      </c>
      <c r="P263" s="137">
        <f>O263*H263</f>
        <v>0</v>
      </c>
      <c r="Q263" s="137">
        <v>0.12966</v>
      </c>
      <c r="R263" s="137">
        <f>Q263*H263</f>
        <v>3.3711599999999997</v>
      </c>
      <c r="S263" s="137">
        <v>0</v>
      </c>
      <c r="T263" s="138">
        <f>S263*H263</f>
        <v>0</v>
      </c>
      <c r="AR263" s="139" t="s">
        <v>134</v>
      </c>
      <c r="AT263" s="139" t="s">
        <v>129</v>
      </c>
      <c r="AU263" s="139" t="s">
        <v>87</v>
      </c>
      <c r="AY263" s="18" t="s">
        <v>127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8" t="s">
        <v>85</v>
      </c>
      <c r="BK263" s="140">
        <f>ROUND(I263*H263,2)</f>
        <v>0</v>
      </c>
      <c r="BL263" s="18" t="s">
        <v>134</v>
      </c>
      <c r="BM263" s="139" t="s">
        <v>696</v>
      </c>
    </row>
    <row r="264" spans="2:65" s="1" customFormat="1" ht="28.8">
      <c r="B264" s="33"/>
      <c r="D264" s="141" t="s">
        <v>136</v>
      </c>
      <c r="F264" s="142" t="s">
        <v>697</v>
      </c>
      <c r="I264" s="143"/>
      <c r="L264" s="33"/>
      <c r="M264" s="144"/>
      <c r="T264" s="54"/>
      <c r="AT264" s="18" t="s">
        <v>136</v>
      </c>
      <c r="AU264" s="18" t="s">
        <v>87</v>
      </c>
    </row>
    <row r="265" spans="2:65" s="1" customFormat="1" ht="10.199999999999999">
      <c r="B265" s="33"/>
      <c r="D265" s="145" t="s">
        <v>138</v>
      </c>
      <c r="F265" s="146" t="s">
        <v>698</v>
      </c>
      <c r="I265" s="143"/>
      <c r="L265" s="33"/>
      <c r="M265" s="144"/>
      <c r="T265" s="54"/>
      <c r="AT265" s="18" t="s">
        <v>138</v>
      </c>
      <c r="AU265" s="18" t="s">
        <v>87</v>
      </c>
    </row>
    <row r="266" spans="2:65" s="11" customFormat="1" ht="22.8" customHeight="1">
      <c r="B266" s="116"/>
      <c r="D266" s="117" t="s">
        <v>76</v>
      </c>
      <c r="E266" s="126" t="s">
        <v>191</v>
      </c>
      <c r="F266" s="126" t="s">
        <v>699</v>
      </c>
      <c r="I266" s="119"/>
      <c r="J266" s="127">
        <f>BK266</f>
        <v>0</v>
      </c>
      <c r="L266" s="116"/>
      <c r="M266" s="121"/>
      <c r="P266" s="122">
        <f>SUM(P267:P369)</f>
        <v>0</v>
      </c>
      <c r="R266" s="122">
        <f>SUM(R267:R369)</f>
        <v>68.997840048</v>
      </c>
      <c r="T266" s="123">
        <f>SUM(T267:T369)</f>
        <v>0</v>
      </c>
      <c r="AR266" s="117" t="s">
        <v>85</v>
      </c>
      <c r="AT266" s="124" t="s">
        <v>76</v>
      </c>
      <c r="AU266" s="124" t="s">
        <v>85</v>
      </c>
      <c r="AY266" s="117" t="s">
        <v>127</v>
      </c>
      <c r="BK266" s="125">
        <f>SUM(BK267:BK369)</f>
        <v>0</v>
      </c>
    </row>
    <row r="267" spans="2:65" s="1" customFormat="1" ht="16.5" customHeight="1">
      <c r="B267" s="33"/>
      <c r="C267" s="128" t="s">
        <v>412</v>
      </c>
      <c r="D267" s="128" t="s">
        <v>129</v>
      </c>
      <c r="E267" s="129" t="s">
        <v>700</v>
      </c>
      <c r="F267" s="130" t="s">
        <v>701</v>
      </c>
      <c r="G267" s="131" t="s">
        <v>473</v>
      </c>
      <c r="H267" s="132">
        <v>2</v>
      </c>
      <c r="I267" s="133"/>
      <c r="J267" s="134">
        <f>ROUND(I267*H267,2)</f>
        <v>0</v>
      </c>
      <c r="K267" s="130" t="s">
        <v>702</v>
      </c>
      <c r="L267" s="33"/>
      <c r="M267" s="135" t="s">
        <v>19</v>
      </c>
      <c r="N267" s="136" t="s">
        <v>48</v>
      </c>
      <c r="P267" s="137">
        <f>O267*H267</f>
        <v>0</v>
      </c>
      <c r="Q267" s="137">
        <v>0</v>
      </c>
      <c r="R267" s="137">
        <f>Q267*H267</f>
        <v>0</v>
      </c>
      <c r="S267" s="137">
        <v>0</v>
      </c>
      <c r="T267" s="138">
        <f>S267*H267</f>
        <v>0</v>
      </c>
      <c r="AR267" s="139" t="s">
        <v>134</v>
      </c>
      <c r="AT267" s="139" t="s">
        <v>129</v>
      </c>
      <c r="AU267" s="139" t="s">
        <v>87</v>
      </c>
      <c r="AY267" s="18" t="s">
        <v>127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8" t="s">
        <v>85</v>
      </c>
      <c r="BK267" s="140">
        <f>ROUND(I267*H267,2)</f>
        <v>0</v>
      </c>
      <c r="BL267" s="18" t="s">
        <v>134</v>
      </c>
      <c r="BM267" s="139" t="s">
        <v>703</v>
      </c>
    </row>
    <row r="268" spans="2:65" s="1" customFormat="1" ht="10.199999999999999">
      <c r="B268" s="33"/>
      <c r="D268" s="141" t="s">
        <v>136</v>
      </c>
      <c r="F268" s="142" t="s">
        <v>701</v>
      </c>
      <c r="I268" s="143"/>
      <c r="L268" s="33"/>
      <c r="M268" s="144"/>
      <c r="T268" s="54"/>
      <c r="AT268" s="18" t="s">
        <v>136</v>
      </c>
      <c r="AU268" s="18" t="s">
        <v>87</v>
      </c>
    </row>
    <row r="269" spans="2:65" s="1" customFormat="1" ht="16.5" customHeight="1">
      <c r="B269" s="33"/>
      <c r="C269" s="128" t="s">
        <v>419</v>
      </c>
      <c r="D269" s="128" t="s">
        <v>129</v>
      </c>
      <c r="E269" s="129" t="s">
        <v>704</v>
      </c>
      <c r="F269" s="130" t="s">
        <v>705</v>
      </c>
      <c r="G269" s="131" t="s">
        <v>463</v>
      </c>
      <c r="H269" s="132">
        <v>1</v>
      </c>
      <c r="I269" s="133"/>
      <c r="J269" s="134">
        <f>ROUND(I269*H269,2)</f>
        <v>0</v>
      </c>
      <c r="K269" s="130" t="s">
        <v>702</v>
      </c>
      <c r="L269" s="33"/>
      <c r="M269" s="135" t="s">
        <v>19</v>
      </c>
      <c r="N269" s="136" t="s">
        <v>48</v>
      </c>
      <c r="P269" s="137">
        <f>O269*H269</f>
        <v>0</v>
      </c>
      <c r="Q269" s="137">
        <v>0</v>
      </c>
      <c r="R269" s="137">
        <f>Q269*H269</f>
        <v>0</v>
      </c>
      <c r="S269" s="137">
        <v>0</v>
      </c>
      <c r="T269" s="138">
        <f>S269*H269</f>
        <v>0</v>
      </c>
      <c r="AR269" s="139" t="s">
        <v>134</v>
      </c>
      <c r="AT269" s="139" t="s">
        <v>129</v>
      </c>
      <c r="AU269" s="139" t="s">
        <v>87</v>
      </c>
      <c r="AY269" s="18" t="s">
        <v>127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8" t="s">
        <v>85</v>
      </c>
      <c r="BK269" s="140">
        <f>ROUND(I269*H269,2)</f>
        <v>0</v>
      </c>
      <c r="BL269" s="18" t="s">
        <v>134</v>
      </c>
      <c r="BM269" s="139" t="s">
        <v>706</v>
      </c>
    </row>
    <row r="270" spans="2:65" s="1" customFormat="1" ht="10.199999999999999">
      <c r="B270" s="33"/>
      <c r="D270" s="141" t="s">
        <v>136</v>
      </c>
      <c r="F270" s="142" t="s">
        <v>705</v>
      </c>
      <c r="I270" s="143"/>
      <c r="L270" s="33"/>
      <c r="M270" s="144"/>
      <c r="T270" s="54"/>
      <c r="AT270" s="18" t="s">
        <v>136</v>
      </c>
      <c r="AU270" s="18" t="s">
        <v>87</v>
      </c>
    </row>
    <row r="271" spans="2:65" s="1" customFormat="1" ht="24.15" customHeight="1">
      <c r="B271" s="33"/>
      <c r="C271" s="128" t="s">
        <v>425</v>
      </c>
      <c r="D271" s="128" t="s">
        <v>129</v>
      </c>
      <c r="E271" s="129" t="s">
        <v>707</v>
      </c>
      <c r="F271" s="130" t="s">
        <v>708</v>
      </c>
      <c r="G271" s="131" t="s">
        <v>268</v>
      </c>
      <c r="H271" s="132">
        <v>35</v>
      </c>
      <c r="I271" s="133"/>
      <c r="J271" s="134">
        <f>ROUND(I271*H271,2)</f>
        <v>0</v>
      </c>
      <c r="K271" s="130" t="s">
        <v>133</v>
      </c>
      <c r="L271" s="33"/>
      <c r="M271" s="135" t="s">
        <v>19</v>
      </c>
      <c r="N271" s="136" t="s">
        <v>48</v>
      </c>
      <c r="P271" s="137">
        <f>O271*H271</f>
        <v>0</v>
      </c>
      <c r="Q271" s="137">
        <v>1.1E-5</v>
      </c>
      <c r="R271" s="137">
        <f>Q271*H271</f>
        <v>3.8499999999999998E-4</v>
      </c>
      <c r="S271" s="137">
        <v>0</v>
      </c>
      <c r="T271" s="138">
        <f>S271*H271</f>
        <v>0</v>
      </c>
      <c r="AR271" s="139" t="s">
        <v>134</v>
      </c>
      <c r="AT271" s="139" t="s">
        <v>129</v>
      </c>
      <c r="AU271" s="139" t="s">
        <v>87</v>
      </c>
      <c r="AY271" s="18" t="s">
        <v>127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8" t="s">
        <v>85</v>
      </c>
      <c r="BK271" s="140">
        <f>ROUND(I271*H271,2)</f>
        <v>0</v>
      </c>
      <c r="BL271" s="18" t="s">
        <v>134</v>
      </c>
      <c r="BM271" s="139" t="s">
        <v>709</v>
      </c>
    </row>
    <row r="272" spans="2:65" s="1" customFormat="1" ht="19.2">
      <c r="B272" s="33"/>
      <c r="D272" s="141" t="s">
        <v>136</v>
      </c>
      <c r="F272" s="142" t="s">
        <v>710</v>
      </c>
      <c r="I272" s="143"/>
      <c r="L272" s="33"/>
      <c r="M272" s="144"/>
      <c r="T272" s="54"/>
      <c r="AT272" s="18" t="s">
        <v>136</v>
      </c>
      <c r="AU272" s="18" t="s">
        <v>87</v>
      </c>
    </row>
    <row r="273" spans="2:65" s="1" customFormat="1" ht="10.199999999999999">
      <c r="B273" s="33"/>
      <c r="D273" s="145" t="s">
        <v>138</v>
      </c>
      <c r="F273" s="146" t="s">
        <v>711</v>
      </c>
      <c r="I273" s="143"/>
      <c r="L273" s="33"/>
      <c r="M273" s="144"/>
      <c r="T273" s="54"/>
      <c r="AT273" s="18" t="s">
        <v>138</v>
      </c>
      <c r="AU273" s="18" t="s">
        <v>87</v>
      </c>
    </row>
    <row r="274" spans="2:65" s="12" customFormat="1" ht="10.199999999999999">
      <c r="B274" s="147"/>
      <c r="D274" s="141" t="s">
        <v>140</v>
      </c>
      <c r="E274" s="148" t="s">
        <v>19</v>
      </c>
      <c r="F274" s="149" t="s">
        <v>712</v>
      </c>
      <c r="H274" s="148" t="s">
        <v>19</v>
      </c>
      <c r="I274" s="150"/>
      <c r="L274" s="147"/>
      <c r="M274" s="151"/>
      <c r="T274" s="152"/>
      <c r="AT274" s="148" t="s">
        <v>140</v>
      </c>
      <c r="AU274" s="148" t="s">
        <v>87</v>
      </c>
      <c r="AV274" s="12" t="s">
        <v>85</v>
      </c>
      <c r="AW274" s="12" t="s">
        <v>36</v>
      </c>
      <c r="AX274" s="12" t="s">
        <v>77</v>
      </c>
      <c r="AY274" s="148" t="s">
        <v>127</v>
      </c>
    </row>
    <row r="275" spans="2:65" s="13" customFormat="1" ht="10.199999999999999">
      <c r="B275" s="153"/>
      <c r="D275" s="141" t="s">
        <v>140</v>
      </c>
      <c r="E275" s="154" t="s">
        <v>19</v>
      </c>
      <c r="F275" s="155" t="s">
        <v>713</v>
      </c>
      <c r="H275" s="156">
        <v>35</v>
      </c>
      <c r="I275" s="157"/>
      <c r="L275" s="153"/>
      <c r="M275" s="158"/>
      <c r="T275" s="159"/>
      <c r="AT275" s="154" t="s">
        <v>140</v>
      </c>
      <c r="AU275" s="154" t="s">
        <v>87</v>
      </c>
      <c r="AV275" s="13" t="s">
        <v>87</v>
      </c>
      <c r="AW275" s="13" t="s">
        <v>36</v>
      </c>
      <c r="AX275" s="13" t="s">
        <v>85</v>
      </c>
      <c r="AY275" s="154" t="s">
        <v>127</v>
      </c>
    </row>
    <row r="276" spans="2:65" s="1" customFormat="1" ht="24.15" customHeight="1">
      <c r="B276" s="33"/>
      <c r="C276" s="167" t="s">
        <v>432</v>
      </c>
      <c r="D276" s="167" t="s">
        <v>260</v>
      </c>
      <c r="E276" s="168" t="s">
        <v>714</v>
      </c>
      <c r="F276" s="169" t="s">
        <v>715</v>
      </c>
      <c r="G276" s="170" t="s">
        <v>268</v>
      </c>
      <c r="H276" s="171">
        <v>35.524999999999999</v>
      </c>
      <c r="I276" s="172"/>
      <c r="J276" s="173">
        <f>ROUND(I276*H276,2)</f>
        <v>0</v>
      </c>
      <c r="K276" s="169" t="s">
        <v>133</v>
      </c>
      <c r="L276" s="174"/>
      <c r="M276" s="175" t="s">
        <v>19</v>
      </c>
      <c r="N276" s="176" t="s">
        <v>48</v>
      </c>
      <c r="P276" s="137">
        <f>O276*H276</f>
        <v>0</v>
      </c>
      <c r="Q276" s="137">
        <v>2.8999999999999998E-3</v>
      </c>
      <c r="R276" s="137">
        <f>Q276*H276</f>
        <v>0.10302249999999999</v>
      </c>
      <c r="S276" s="137">
        <v>0</v>
      </c>
      <c r="T276" s="138">
        <f>S276*H276</f>
        <v>0</v>
      </c>
      <c r="AR276" s="139" t="s">
        <v>191</v>
      </c>
      <c r="AT276" s="139" t="s">
        <v>260</v>
      </c>
      <c r="AU276" s="139" t="s">
        <v>87</v>
      </c>
      <c r="AY276" s="18" t="s">
        <v>127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8" t="s">
        <v>85</v>
      </c>
      <c r="BK276" s="140">
        <f>ROUND(I276*H276,2)</f>
        <v>0</v>
      </c>
      <c r="BL276" s="18" t="s">
        <v>134</v>
      </c>
      <c r="BM276" s="139" t="s">
        <v>716</v>
      </c>
    </row>
    <row r="277" spans="2:65" s="1" customFormat="1" ht="19.2">
      <c r="B277" s="33"/>
      <c r="D277" s="141" t="s">
        <v>136</v>
      </c>
      <c r="F277" s="142" t="s">
        <v>715</v>
      </c>
      <c r="I277" s="143"/>
      <c r="L277" s="33"/>
      <c r="M277" s="144"/>
      <c r="T277" s="54"/>
      <c r="AT277" s="18" t="s">
        <v>136</v>
      </c>
      <c r="AU277" s="18" t="s">
        <v>87</v>
      </c>
    </row>
    <row r="278" spans="2:65" s="13" customFormat="1" ht="10.199999999999999">
      <c r="B278" s="153"/>
      <c r="D278" s="141" t="s">
        <v>140</v>
      </c>
      <c r="F278" s="155" t="s">
        <v>717</v>
      </c>
      <c r="H278" s="156">
        <v>35.524999999999999</v>
      </c>
      <c r="I278" s="157"/>
      <c r="L278" s="153"/>
      <c r="M278" s="158"/>
      <c r="T278" s="159"/>
      <c r="AT278" s="154" t="s">
        <v>140</v>
      </c>
      <c r="AU278" s="154" t="s">
        <v>87</v>
      </c>
      <c r="AV278" s="13" t="s">
        <v>87</v>
      </c>
      <c r="AW278" s="13" t="s">
        <v>4</v>
      </c>
      <c r="AX278" s="13" t="s">
        <v>85</v>
      </c>
      <c r="AY278" s="154" t="s">
        <v>127</v>
      </c>
    </row>
    <row r="279" spans="2:65" s="1" customFormat="1" ht="24.15" customHeight="1">
      <c r="B279" s="33"/>
      <c r="C279" s="128" t="s">
        <v>438</v>
      </c>
      <c r="D279" s="128" t="s">
        <v>129</v>
      </c>
      <c r="E279" s="129" t="s">
        <v>718</v>
      </c>
      <c r="F279" s="130" t="s">
        <v>719</v>
      </c>
      <c r="G279" s="131" t="s">
        <v>268</v>
      </c>
      <c r="H279" s="132">
        <v>263</v>
      </c>
      <c r="I279" s="133"/>
      <c r="J279" s="134">
        <f>ROUND(I279*H279,2)</f>
        <v>0</v>
      </c>
      <c r="K279" s="130" t="s">
        <v>133</v>
      </c>
      <c r="L279" s="33"/>
      <c r="M279" s="135" t="s">
        <v>19</v>
      </c>
      <c r="N279" s="136" t="s">
        <v>48</v>
      </c>
      <c r="P279" s="137">
        <f>O279*H279</f>
        <v>0</v>
      </c>
      <c r="Q279" s="137">
        <v>1.8E-5</v>
      </c>
      <c r="R279" s="137">
        <f>Q279*H279</f>
        <v>4.7340000000000004E-3</v>
      </c>
      <c r="S279" s="137">
        <v>0</v>
      </c>
      <c r="T279" s="138">
        <f>S279*H279</f>
        <v>0</v>
      </c>
      <c r="AR279" s="139" t="s">
        <v>134</v>
      </c>
      <c r="AT279" s="139" t="s">
        <v>129</v>
      </c>
      <c r="AU279" s="139" t="s">
        <v>87</v>
      </c>
      <c r="AY279" s="18" t="s">
        <v>127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8" t="s">
        <v>85</v>
      </c>
      <c r="BK279" s="140">
        <f>ROUND(I279*H279,2)</f>
        <v>0</v>
      </c>
      <c r="BL279" s="18" t="s">
        <v>134</v>
      </c>
      <c r="BM279" s="139" t="s">
        <v>720</v>
      </c>
    </row>
    <row r="280" spans="2:65" s="1" customFormat="1" ht="19.2">
      <c r="B280" s="33"/>
      <c r="D280" s="141" t="s">
        <v>136</v>
      </c>
      <c r="F280" s="142" t="s">
        <v>721</v>
      </c>
      <c r="I280" s="143"/>
      <c r="L280" s="33"/>
      <c r="M280" s="144"/>
      <c r="T280" s="54"/>
      <c r="AT280" s="18" t="s">
        <v>136</v>
      </c>
      <c r="AU280" s="18" t="s">
        <v>87</v>
      </c>
    </row>
    <row r="281" spans="2:65" s="1" customFormat="1" ht="10.199999999999999">
      <c r="B281" s="33"/>
      <c r="D281" s="145" t="s">
        <v>138</v>
      </c>
      <c r="F281" s="146" t="s">
        <v>722</v>
      </c>
      <c r="I281" s="143"/>
      <c r="L281" s="33"/>
      <c r="M281" s="144"/>
      <c r="T281" s="54"/>
      <c r="AT281" s="18" t="s">
        <v>138</v>
      </c>
      <c r="AU281" s="18" t="s">
        <v>87</v>
      </c>
    </row>
    <row r="282" spans="2:65" s="1" customFormat="1" ht="24.15" customHeight="1">
      <c r="B282" s="33"/>
      <c r="C282" s="167" t="s">
        <v>444</v>
      </c>
      <c r="D282" s="167" t="s">
        <v>260</v>
      </c>
      <c r="E282" s="168" t="s">
        <v>723</v>
      </c>
      <c r="F282" s="169" t="s">
        <v>724</v>
      </c>
      <c r="G282" s="170" t="s">
        <v>268</v>
      </c>
      <c r="H282" s="171">
        <v>10.5</v>
      </c>
      <c r="I282" s="172"/>
      <c r="J282" s="173">
        <f>ROUND(I282*H282,2)</f>
        <v>0</v>
      </c>
      <c r="K282" s="169" t="s">
        <v>133</v>
      </c>
      <c r="L282" s="174"/>
      <c r="M282" s="175" t="s">
        <v>19</v>
      </c>
      <c r="N282" s="176" t="s">
        <v>48</v>
      </c>
      <c r="P282" s="137">
        <f>O282*H282</f>
        <v>0</v>
      </c>
      <c r="Q282" s="137">
        <v>1.14E-2</v>
      </c>
      <c r="R282" s="137">
        <f>Q282*H282</f>
        <v>0.1197</v>
      </c>
      <c r="S282" s="137">
        <v>0</v>
      </c>
      <c r="T282" s="138">
        <f>S282*H282</f>
        <v>0</v>
      </c>
      <c r="AR282" s="139" t="s">
        <v>191</v>
      </c>
      <c r="AT282" s="139" t="s">
        <v>260</v>
      </c>
      <c r="AU282" s="139" t="s">
        <v>87</v>
      </c>
      <c r="AY282" s="18" t="s">
        <v>127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8" t="s">
        <v>85</v>
      </c>
      <c r="BK282" s="140">
        <f>ROUND(I282*H282,2)</f>
        <v>0</v>
      </c>
      <c r="BL282" s="18" t="s">
        <v>134</v>
      </c>
      <c r="BM282" s="139" t="s">
        <v>725</v>
      </c>
    </row>
    <row r="283" spans="2:65" s="1" customFormat="1" ht="19.2">
      <c r="B283" s="33"/>
      <c r="D283" s="141" t="s">
        <v>136</v>
      </c>
      <c r="F283" s="142" t="s">
        <v>724</v>
      </c>
      <c r="I283" s="143"/>
      <c r="L283" s="33"/>
      <c r="M283" s="144"/>
      <c r="T283" s="54"/>
      <c r="AT283" s="18" t="s">
        <v>136</v>
      </c>
      <c r="AU283" s="18" t="s">
        <v>87</v>
      </c>
    </row>
    <row r="284" spans="2:65" s="13" customFormat="1" ht="10.199999999999999">
      <c r="B284" s="153"/>
      <c r="D284" s="141" t="s">
        <v>140</v>
      </c>
      <c r="F284" s="155" t="s">
        <v>726</v>
      </c>
      <c r="H284" s="156">
        <v>10.5</v>
      </c>
      <c r="I284" s="157"/>
      <c r="L284" s="153"/>
      <c r="M284" s="158"/>
      <c r="T284" s="159"/>
      <c r="AT284" s="154" t="s">
        <v>140</v>
      </c>
      <c r="AU284" s="154" t="s">
        <v>87</v>
      </c>
      <c r="AV284" s="13" t="s">
        <v>87</v>
      </c>
      <c r="AW284" s="13" t="s">
        <v>4</v>
      </c>
      <c r="AX284" s="13" t="s">
        <v>85</v>
      </c>
      <c r="AY284" s="154" t="s">
        <v>127</v>
      </c>
    </row>
    <row r="285" spans="2:65" s="1" customFormat="1" ht="24.15" customHeight="1">
      <c r="B285" s="33"/>
      <c r="C285" s="167" t="s">
        <v>451</v>
      </c>
      <c r="D285" s="167" t="s">
        <v>260</v>
      </c>
      <c r="E285" s="168" t="s">
        <v>727</v>
      </c>
      <c r="F285" s="169" t="s">
        <v>728</v>
      </c>
      <c r="G285" s="170" t="s">
        <v>268</v>
      </c>
      <c r="H285" s="171">
        <v>266.94499999999999</v>
      </c>
      <c r="I285" s="172"/>
      <c r="J285" s="173">
        <f>ROUND(I285*H285,2)</f>
        <v>0</v>
      </c>
      <c r="K285" s="169" t="s">
        <v>133</v>
      </c>
      <c r="L285" s="174"/>
      <c r="M285" s="175" t="s">
        <v>19</v>
      </c>
      <c r="N285" s="176" t="s">
        <v>48</v>
      </c>
      <c r="P285" s="137">
        <f>O285*H285</f>
        <v>0</v>
      </c>
      <c r="Q285" s="137">
        <v>1.142E-2</v>
      </c>
      <c r="R285" s="137">
        <f>Q285*H285</f>
        <v>3.0485118999999998</v>
      </c>
      <c r="S285" s="137">
        <v>0</v>
      </c>
      <c r="T285" s="138">
        <f>S285*H285</f>
        <v>0</v>
      </c>
      <c r="AR285" s="139" t="s">
        <v>191</v>
      </c>
      <c r="AT285" s="139" t="s">
        <v>260</v>
      </c>
      <c r="AU285" s="139" t="s">
        <v>87</v>
      </c>
      <c r="AY285" s="18" t="s">
        <v>127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8" t="s">
        <v>85</v>
      </c>
      <c r="BK285" s="140">
        <f>ROUND(I285*H285,2)</f>
        <v>0</v>
      </c>
      <c r="BL285" s="18" t="s">
        <v>134</v>
      </c>
      <c r="BM285" s="139" t="s">
        <v>729</v>
      </c>
    </row>
    <row r="286" spans="2:65" s="1" customFormat="1" ht="19.2">
      <c r="B286" s="33"/>
      <c r="D286" s="141" t="s">
        <v>136</v>
      </c>
      <c r="F286" s="142" t="s">
        <v>728</v>
      </c>
      <c r="I286" s="143"/>
      <c r="L286" s="33"/>
      <c r="M286" s="144"/>
      <c r="T286" s="54"/>
      <c r="AT286" s="18" t="s">
        <v>136</v>
      </c>
      <c r="AU286" s="18" t="s">
        <v>87</v>
      </c>
    </row>
    <row r="287" spans="2:65" s="13" customFormat="1" ht="10.199999999999999">
      <c r="B287" s="153"/>
      <c r="D287" s="141" t="s">
        <v>140</v>
      </c>
      <c r="F287" s="155" t="s">
        <v>730</v>
      </c>
      <c r="H287" s="156">
        <v>266.94499999999999</v>
      </c>
      <c r="I287" s="157"/>
      <c r="L287" s="153"/>
      <c r="M287" s="158"/>
      <c r="T287" s="159"/>
      <c r="AT287" s="154" t="s">
        <v>140</v>
      </c>
      <c r="AU287" s="154" t="s">
        <v>87</v>
      </c>
      <c r="AV287" s="13" t="s">
        <v>87</v>
      </c>
      <c r="AW287" s="13" t="s">
        <v>4</v>
      </c>
      <c r="AX287" s="13" t="s">
        <v>85</v>
      </c>
      <c r="AY287" s="154" t="s">
        <v>127</v>
      </c>
    </row>
    <row r="288" spans="2:65" s="1" customFormat="1" ht="24.15" customHeight="1">
      <c r="B288" s="33"/>
      <c r="C288" s="128" t="s">
        <v>460</v>
      </c>
      <c r="D288" s="128" t="s">
        <v>129</v>
      </c>
      <c r="E288" s="129" t="s">
        <v>731</v>
      </c>
      <c r="F288" s="130" t="s">
        <v>732</v>
      </c>
      <c r="G288" s="131" t="s">
        <v>463</v>
      </c>
      <c r="H288" s="132">
        <v>2</v>
      </c>
      <c r="I288" s="133"/>
      <c r="J288" s="134">
        <f>ROUND(I288*H288,2)</f>
        <v>0</v>
      </c>
      <c r="K288" s="130" t="s">
        <v>133</v>
      </c>
      <c r="L288" s="33"/>
      <c r="M288" s="135" t="s">
        <v>19</v>
      </c>
      <c r="N288" s="136" t="s">
        <v>48</v>
      </c>
      <c r="P288" s="137">
        <f>O288*H288</f>
        <v>0</v>
      </c>
      <c r="Q288" s="137">
        <v>1.2500000000000001E-6</v>
      </c>
      <c r="R288" s="137">
        <f>Q288*H288</f>
        <v>2.5000000000000002E-6</v>
      </c>
      <c r="S288" s="137">
        <v>0</v>
      </c>
      <c r="T288" s="138">
        <f>S288*H288</f>
        <v>0</v>
      </c>
      <c r="AR288" s="139" t="s">
        <v>134</v>
      </c>
      <c r="AT288" s="139" t="s">
        <v>129</v>
      </c>
      <c r="AU288" s="139" t="s">
        <v>87</v>
      </c>
      <c r="AY288" s="18" t="s">
        <v>127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8" t="s">
        <v>85</v>
      </c>
      <c r="BK288" s="140">
        <f>ROUND(I288*H288,2)</f>
        <v>0</v>
      </c>
      <c r="BL288" s="18" t="s">
        <v>134</v>
      </c>
      <c r="BM288" s="139" t="s">
        <v>733</v>
      </c>
    </row>
    <row r="289" spans="2:65" s="1" customFormat="1" ht="19.2">
      <c r="B289" s="33"/>
      <c r="D289" s="141" t="s">
        <v>136</v>
      </c>
      <c r="F289" s="142" t="s">
        <v>734</v>
      </c>
      <c r="I289" s="143"/>
      <c r="L289" s="33"/>
      <c r="M289" s="144"/>
      <c r="T289" s="54"/>
      <c r="AT289" s="18" t="s">
        <v>136</v>
      </c>
      <c r="AU289" s="18" t="s">
        <v>87</v>
      </c>
    </row>
    <row r="290" spans="2:65" s="1" customFormat="1" ht="10.199999999999999">
      <c r="B290" s="33"/>
      <c r="D290" s="145" t="s">
        <v>138</v>
      </c>
      <c r="F290" s="146" t="s">
        <v>735</v>
      </c>
      <c r="I290" s="143"/>
      <c r="L290" s="33"/>
      <c r="M290" s="144"/>
      <c r="T290" s="54"/>
      <c r="AT290" s="18" t="s">
        <v>138</v>
      </c>
      <c r="AU290" s="18" t="s">
        <v>87</v>
      </c>
    </row>
    <row r="291" spans="2:65" s="1" customFormat="1" ht="16.5" customHeight="1">
      <c r="B291" s="33"/>
      <c r="C291" s="167" t="s">
        <v>470</v>
      </c>
      <c r="D291" s="167" t="s">
        <v>260</v>
      </c>
      <c r="E291" s="168" t="s">
        <v>736</v>
      </c>
      <c r="F291" s="169" t="s">
        <v>737</v>
      </c>
      <c r="G291" s="170" t="s">
        <v>463</v>
      </c>
      <c r="H291" s="171">
        <v>2</v>
      </c>
      <c r="I291" s="172"/>
      <c r="J291" s="173">
        <f>ROUND(I291*H291,2)</f>
        <v>0</v>
      </c>
      <c r="K291" s="169" t="s">
        <v>133</v>
      </c>
      <c r="L291" s="174"/>
      <c r="M291" s="175" t="s">
        <v>19</v>
      </c>
      <c r="N291" s="176" t="s">
        <v>48</v>
      </c>
      <c r="P291" s="137">
        <f>O291*H291</f>
        <v>0</v>
      </c>
      <c r="Q291" s="137">
        <v>8.0000000000000004E-4</v>
      </c>
      <c r="R291" s="137">
        <f>Q291*H291</f>
        <v>1.6000000000000001E-3</v>
      </c>
      <c r="S291" s="137">
        <v>0</v>
      </c>
      <c r="T291" s="138">
        <f>S291*H291</f>
        <v>0</v>
      </c>
      <c r="AR291" s="139" t="s">
        <v>191</v>
      </c>
      <c r="AT291" s="139" t="s">
        <v>260</v>
      </c>
      <c r="AU291" s="139" t="s">
        <v>87</v>
      </c>
      <c r="AY291" s="18" t="s">
        <v>127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8" t="s">
        <v>85</v>
      </c>
      <c r="BK291" s="140">
        <f>ROUND(I291*H291,2)</f>
        <v>0</v>
      </c>
      <c r="BL291" s="18" t="s">
        <v>134</v>
      </c>
      <c r="BM291" s="139" t="s">
        <v>738</v>
      </c>
    </row>
    <row r="292" spans="2:65" s="1" customFormat="1" ht="10.199999999999999">
      <c r="B292" s="33"/>
      <c r="D292" s="141" t="s">
        <v>136</v>
      </c>
      <c r="F292" s="142" t="s">
        <v>737</v>
      </c>
      <c r="I292" s="143"/>
      <c r="L292" s="33"/>
      <c r="M292" s="144"/>
      <c r="T292" s="54"/>
      <c r="AT292" s="18" t="s">
        <v>136</v>
      </c>
      <c r="AU292" s="18" t="s">
        <v>87</v>
      </c>
    </row>
    <row r="293" spans="2:65" s="1" customFormat="1" ht="24.15" customHeight="1">
      <c r="B293" s="33"/>
      <c r="C293" s="128" t="s">
        <v>739</v>
      </c>
      <c r="D293" s="128" t="s">
        <v>129</v>
      </c>
      <c r="E293" s="129" t="s">
        <v>740</v>
      </c>
      <c r="F293" s="130" t="s">
        <v>741</v>
      </c>
      <c r="G293" s="131" t="s">
        <v>463</v>
      </c>
      <c r="H293" s="132">
        <v>8</v>
      </c>
      <c r="I293" s="133"/>
      <c r="J293" s="134">
        <f>ROUND(I293*H293,2)</f>
        <v>0</v>
      </c>
      <c r="K293" s="130" t="s">
        <v>133</v>
      </c>
      <c r="L293" s="33"/>
      <c r="M293" s="135" t="s">
        <v>19</v>
      </c>
      <c r="N293" s="136" t="s">
        <v>48</v>
      </c>
      <c r="P293" s="137">
        <f>O293*H293</f>
        <v>0</v>
      </c>
      <c r="Q293" s="137">
        <v>2.7999999999999999E-6</v>
      </c>
      <c r="R293" s="137">
        <f>Q293*H293</f>
        <v>2.2399999999999999E-5</v>
      </c>
      <c r="S293" s="137">
        <v>0</v>
      </c>
      <c r="T293" s="138">
        <f>S293*H293</f>
        <v>0</v>
      </c>
      <c r="AR293" s="139" t="s">
        <v>134</v>
      </c>
      <c r="AT293" s="139" t="s">
        <v>129</v>
      </c>
      <c r="AU293" s="139" t="s">
        <v>87</v>
      </c>
      <c r="AY293" s="18" t="s">
        <v>127</v>
      </c>
      <c r="BE293" s="140">
        <f>IF(N293="základní",J293,0)</f>
        <v>0</v>
      </c>
      <c r="BF293" s="140">
        <f>IF(N293="snížená",J293,0)</f>
        <v>0</v>
      </c>
      <c r="BG293" s="140">
        <f>IF(N293="zákl. přenesená",J293,0)</f>
        <v>0</v>
      </c>
      <c r="BH293" s="140">
        <f>IF(N293="sníž. přenesená",J293,0)</f>
        <v>0</v>
      </c>
      <c r="BI293" s="140">
        <f>IF(N293="nulová",J293,0)</f>
        <v>0</v>
      </c>
      <c r="BJ293" s="18" t="s">
        <v>85</v>
      </c>
      <c r="BK293" s="140">
        <f>ROUND(I293*H293,2)</f>
        <v>0</v>
      </c>
      <c r="BL293" s="18" t="s">
        <v>134</v>
      </c>
      <c r="BM293" s="139" t="s">
        <v>742</v>
      </c>
    </row>
    <row r="294" spans="2:65" s="1" customFormat="1" ht="19.2">
      <c r="B294" s="33"/>
      <c r="D294" s="141" t="s">
        <v>136</v>
      </c>
      <c r="F294" s="142" t="s">
        <v>743</v>
      </c>
      <c r="I294" s="143"/>
      <c r="L294" s="33"/>
      <c r="M294" s="144"/>
      <c r="T294" s="54"/>
      <c r="AT294" s="18" t="s">
        <v>136</v>
      </c>
      <c r="AU294" s="18" t="s">
        <v>87</v>
      </c>
    </row>
    <row r="295" spans="2:65" s="1" customFormat="1" ht="10.199999999999999">
      <c r="B295" s="33"/>
      <c r="D295" s="145" t="s">
        <v>138</v>
      </c>
      <c r="F295" s="146" t="s">
        <v>744</v>
      </c>
      <c r="I295" s="143"/>
      <c r="L295" s="33"/>
      <c r="M295" s="144"/>
      <c r="T295" s="54"/>
      <c r="AT295" s="18" t="s">
        <v>138</v>
      </c>
      <c r="AU295" s="18" t="s">
        <v>87</v>
      </c>
    </row>
    <row r="296" spans="2:65" s="1" customFormat="1" ht="16.5" customHeight="1">
      <c r="B296" s="33"/>
      <c r="C296" s="167" t="s">
        <v>745</v>
      </c>
      <c r="D296" s="167" t="s">
        <v>260</v>
      </c>
      <c r="E296" s="168" t="s">
        <v>746</v>
      </c>
      <c r="F296" s="169" t="s">
        <v>747</v>
      </c>
      <c r="G296" s="170" t="s">
        <v>463</v>
      </c>
      <c r="H296" s="171">
        <v>8</v>
      </c>
      <c r="I296" s="172"/>
      <c r="J296" s="173">
        <f>ROUND(I296*H296,2)</f>
        <v>0</v>
      </c>
      <c r="K296" s="169" t="s">
        <v>133</v>
      </c>
      <c r="L296" s="174"/>
      <c r="M296" s="175" t="s">
        <v>19</v>
      </c>
      <c r="N296" s="176" t="s">
        <v>48</v>
      </c>
      <c r="P296" s="137">
        <f>O296*H296</f>
        <v>0</v>
      </c>
      <c r="Q296" s="137">
        <v>8.8000000000000005E-3</v>
      </c>
      <c r="R296" s="137">
        <f>Q296*H296</f>
        <v>7.0400000000000004E-2</v>
      </c>
      <c r="S296" s="137">
        <v>0</v>
      </c>
      <c r="T296" s="138">
        <f>S296*H296</f>
        <v>0</v>
      </c>
      <c r="AR296" s="139" t="s">
        <v>191</v>
      </c>
      <c r="AT296" s="139" t="s">
        <v>260</v>
      </c>
      <c r="AU296" s="139" t="s">
        <v>87</v>
      </c>
      <c r="AY296" s="18" t="s">
        <v>127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8" t="s">
        <v>85</v>
      </c>
      <c r="BK296" s="140">
        <f>ROUND(I296*H296,2)</f>
        <v>0</v>
      </c>
      <c r="BL296" s="18" t="s">
        <v>134</v>
      </c>
      <c r="BM296" s="139" t="s">
        <v>748</v>
      </c>
    </row>
    <row r="297" spans="2:65" s="1" customFormat="1" ht="10.199999999999999">
      <c r="B297" s="33"/>
      <c r="D297" s="141" t="s">
        <v>136</v>
      </c>
      <c r="F297" s="142" t="s">
        <v>747</v>
      </c>
      <c r="I297" s="143"/>
      <c r="L297" s="33"/>
      <c r="M297" s="144"/>
      <c r="T297" s="54"/>
      <c r="AT297" s="18" t="s">
        <v>136</v>
      </c>
      <c r="AU297" s="18" t="s">
        <v>87</v>
      </c>
    </row>
    <row r="298" spans="2:65" s="1" customFormat="1" ht="21.75" customHeight="1">
      <c r="B298" s="33"/>
      <c r="C298" s="128" t="s">
        <v>749</v>
      </c>
      <c r="D298" s="128" t="s">
        <v>129</v>
      </c>
      <c r="E298" s="129" t="s">
        <v>750</v>
      </c>
      <c r="F298" s="130" t="s">
        <v>751</v>
      </c>
      <c r="G298" s="131" t="s">
        <v>268</v>
      </c>
      <c r="H298" s="132">
        <v>35</v>
      </c>
      <c r="I298" s="133"/>
      <c r="J298" s="134">
        <f>ROUND(I298*H298,2)</f>
        <v>0</v>
      </c>
      <c r="K298" s="130" t="s">
        <v>133</v>
      </c>
      <c r="L298" s="33"/>
      <c r="M298" s="135" t="s">
        <v>19</v>
      </c>
      <c r="N298" s="136" t="s">
        <v>48</v>
      </c>
      <c r="P298" s="137">
        <f>O298*H298</f>
        <v>0</v>
      </c>
      <c r="Q298" s="137">
        <v>0</v>
      </c>
      <c r="R298" s="137">
        <f>Q298*H298</f>
        <v>0</v>
      </c>
      <c r="S298" s="137">
        <v>0</v>
      </c>
      <c r="T298" s="138">
        <f>S298*H298</f>
        <v>0</v>
      </c>
      <c r="AR298" s="139" t="s">
        <v>134</v>
      </c>
      <c r="AT298" s="139" t="s">
        <v>129</v>
      </c>
      <c r="AU298" s="139" t="s">
        <v>87</v>
      </c>
      <c r="AY298" s="18" t="s">
        <v>127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8" t="s">
        <v>85</v>
      </c>
      <c r="BK298" s="140">
        <f>ROUND(I298*H298,2)</f>
        <v>0</v>
      </c>
      <c r="BL298" s="18" t="s">
        <v>134</v>
      </c>
      <c r="BM298" s="139" t="s">
        <v>752</v>
      </c>
    </row>
    <row r="299" spans="2:65" s="1" customFormat="1" ht="10.199999999999999">
      <c r="B299" s="33"/>
      <c r="D299" s="141" t="s">
        <v>136</v>
      </c>
      <c r="F299" s="142" t="s">
        <v>753</v>
      </c>
      <c r="I299" s="143"/>
      <c r="L299" s="33"/>
      <c r="M299" s="144"/>
      <c r="T299" s="54"/>
      <c r="AT299" s="18" t="s">
        <v>136</v>
      </c>
      <c r="AU299" s="18" t="s">
        <v>87</v>
      </c>
    </row>
    <row r="300" spans="2:65" s="1" customFormat="1" ht="10.199999999999999">
      <c r="B300" s="33"/>
      <c r="D300" s="145" t="s">
        <v>138</v>
      </c>
      <c r="F300" s="146" t="s">
        <v>754</v>
      </c>
      <c r="I300" s="143"/>
      <c r="L300" s="33"/>
      <c r="M300" s="144"/>
      <c r="T300" s="54"/>
      <c r="AT300" s="18" t="s">
        <v>138</v>
      </c>
      <c r="AU300" s="18" t="s">
        <v>87</v>
      </c>
    </row>
    <row r="301" spans="2:65" s="1" customFormat="1" ht="24.15" customHeight="1">
      <c r="B301" s="33"/>
      <c r="C301" s="128" t="s">
        <v>755</v>
      </c>
      <c r="D301" s="128" t="s">
        <v>129</v>
      </c>
      <c r="E301" s="129" t="s">
        <v>756</v>
      </c>
      <c r="F301" s="130" t="s">
        <v>757</v>
      </c>
      <c r="G301" s="131" t="s">
        <v>268</v>
      </c>
      <c r="H301" s="132">
        <v>263</v>
      </c>
      <c r="I301" s="133"/>
      <c r="J301" s="134">
        <f>ROUND(I301*H301,2)</f>
        <v>0</v>
      </c>
      <c r="K301" s="130" t="s">
        <v>133</v>
      </c>
      <c r="L301" s="33"/>
      <c r="M301" s="135" t="s">
        <v>19</v>
      </c>
      <c r="N301" s="136" t="s">
        <v>48</v>
      </c>
      <c r="P301" s="137">
        <f>O301*H301</f>
        <v>0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AR301" s="139" t="s">
        <v>134</v>
      </c>
      <c r="AT301" s="139" t="s">
        <v>129</v>
      </c>
      <c r="AU301" s="139" t="s">
        <v>87</v>
      </c>
      <c r="AY301" s="18" t="s">
        <v>127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8" t="s">
        <v>85</v>
      </c>
      <c r="BK301" s="140">
        <f>ROUND(I301*H301,2)</f>
        <v>0</v>
      </c>
      <c r="BL301" s="18" t="s">
        <v>134</v>
      </c>
      <c r="BM301" s="139" t="s">
        <v>758</v>
      </c>
    </row>
    <row r="302" spans="2:65" s="1" customFormat="1" ht="10.199999999999999">
      <c r="B302" s="33"/>
      <c r="D302" s="141" t="s">
        <v>136</v>
      </c>
      <c r="F302" s="142" t="s">
        <v>759</v>
      </c>
      <c r="I302" s="143"/>
      <c r="L302" s="33"/>
      <c r="M302" s="144"/>
      <c r="T302" s="54"/>
      <c r="AT302" s="18" t="s">
        <v>136</v>
      </c>
      <c r="AU302" s="18" t="s">
        <v>87</v>
      </c>
    </row>
    <row r="303" spans="2:65" s="1" customFormat="1" ht="10.199999999999999">
      <c r="B303" s="33"/>
      <c r="D303" s="145" t="s">
        <v>138</v>
      </c>
      <c r="F303" s="146" t="s">
        <v>760</v>
      </c>
      <c r="I303" s="143"/>
      <c r="L303" s="33"/>
      <c r="M303" s="144"/>
      <c r="T303" s="54"/>
      <c r="AT303" s="18" t="s">
        <v>138</v>
      </c>
      <c r="AU303" s="18" t="s">
        <v>87</v>
      </c>
    </row>
    <row r="304" spans="2:65" s="1" customFormat="1" ht="24.15" customHeight="1">
      <c r="B304" s="33"/>
      <c r="C304" s="128" t="s">
        <v>761</v>
      </c>
      <c r="D304" s="128" t="s">
        <v>129</v>
      </c>
      <c r="E304" s="129" t="s">
        <v>762</v>
      </c>
      <c r="F304" s="130" t="s">
        <v>763</v>
      </c>
      <c r="G304" s="131" t="s">
        <v>463</v>
      </c>
      <c r="H304" s="132">
        <v>10</v>
      </c>
      <c r="I304" s="133"/>
      <c r="J304" s="134">
        <f>ROUND(I304*H304,2)</f>
        <v>0</v>
      </c>
      <c r="K304" s="130" t="s">
        <v>133</v>
      </c>
      <c r="L304" s="33"/>
      <c r="M304" s="135" t="s">
        <v>19</v>
      </c>
      <c r="N304" s="136" t="s">
        <v>48</v>
      </c>
      <c r="P304" s="137">
        <f>O304*H304</f>
        <v>0</v>
      </c>
      <c r="Q304" s="137">
        <v>0.41488999999999998</v>
      </c>
      <c r="R304" s="137">
        <f>Q304*H304</f>
        <v>4.1488999999999994</v>
      </c>
      <c r="S304" s="137">
        <v>0</v>
      </c>
      <c r="T304" s="138">
        <f>S304*H304</f>
        <v>0</v>
      </c>
      <c r="AR304" s="139" t="s">
        <v>134</v>
      </c>
      <c r="AT304" s="139" t="s">
        <v>129</v>
      </c>
      <c r="AU304" s="139" t="s">
        <v>87</v>
      </c>
      <c r="AY304" s="18" t="s">
        <v>127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8" t="s">
        <v>85</v>
      </c>
      <c r="BK304" s="140">
        <f>ROUND(I304*H304,2)</f>
        <v>0</v>
      </c>
      <c r="BL304" s="18" t="s">
        <v>134</v>
      </c>
      <c r="BM304" s="139" t="s">
        <v>764</v>
      </c>
    </row>
    <row r="305" spans="2:65" s="1" customFormat="1" ht="19.2">
      <c r="B305" s="33"/>
      <c r="D305" s="141" t="s">
        <v>136</v>
      </c>
      <c r="F305" s="142" t="s">
        <v>765</v>
      </c>
      <c r="I305" s="143"/>
      <c r="L305" s="33"/>
      <c r="M305" s="144"/>
      <c r="T305" s="54"/>
      <c r="AT305" s="18" t="s">
        <v>136</v>
      </c>
      <c r="AU305" s="18" t="s">
        <v>87</v>
      </c>
    </row>
    <row r="306" spans="2:65" s="1" customFormat="1" ht="10.199999999999999">
      <c r="B306" s="33"/>
      <c r="D306" s="145" t="s">
        <v>138</v>
      </c>
      <c r="F306" s="146" t="s">
        <v>766</v>
      </c>
      <c r="I306" s="143"/>
      <c r="L306" s="33"/>
      <c r="M306" s="144"/>
      <c r="T306" s="54"/>
      <c r="AT306" s="18" t="s">
        <v>138</v>
      </c>
      <c r="AU306" s="18" t="s">
        <v>87</v>
      </c>
    </row>
    <row r="307" spans="2:65" s="1" customFormat="1" ht="21.75" customHeight="1">
      <c r="B307" s="33"/>
      <c r="C307" s="167" t="s">
        <v>767</v>
      </c>
      <c r="D307" s="167" t="s">
        <v>260</v>
      </c>
      <c r="E307" s="168" t="s">
        <v>768</v>
      </c>
      <c r="F307" s="169" t="s">
        <v>769</v>
      </c>
      <c r="G307" s="170" t="s">
        <v>463</v>
      </c>
      <c r="H307" s="171">
        <v>10</v>
      </c>
      <c r="I307" s="172"/>
      <c r="J307" s="173">
        <f>ROUND(I307*H307,2)</f>
        <v>0</v>
      </c>
      <c r="K307" s="169" t="s">
        <v>133</v>
      </c>
      <c r="L307" s="174"/>
      <c r="M307" s="175" t="s">
        <v>19</v>
      </c>
      <c r="N307" s="176" t="s">
        <v>48</v>
      </c>
      <c r="P307" s="137">
        <f>O307*H307</f>
        <v>0</v>
      </c>
      <c r="Q307" s="137">
        <v>2.1</v>
      </c>
      <c r="R307" s="137">
        <f>Q307*H307</f>
        <v>21</v>
      </c>
      <c r="S307" s="137">
        <v>0</v>
      </c>
      <c r="T307" s="138">
        <f>S307*H307</f>
        <v>0</v>
      </c>
      <c r="AR307" s="139" t="s">
        <v>191</v>
      </c>
      <c r="AT307" s="139" t="s">
        <v>260</v>
      </c>
      <c r="AU307" s="139" t="s">
        <v>87</v>
      </c>
      <c r="AY307" s="18" t="s">
        <v>127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8" t="s">
        <v>85</v>
      </c>
      <c r="BK307" s="140">
        <f>ROUND(I307*H307,2)</f>
        <v>0</v>
      </c>
      <c r="BL307" s="18" t="s">
        <v>134</v>
      </c>
      <c r="BM307" s="139" t="s">
        <v>770</v>
      </c>
    </row>
    <row r="308" spans="2:65" s="1" customFormat="1" ht="10.199999999999999">
      <c r="B308" s="33"/>
      <c r="D308" s="141" t="s">
        <v>136</v>
      </c>
      <c r="F308" s="142" t="s">
        <v>769</v>
      </c>
      <c r="I308" s="143"/>
      <c r="L308" s="33"/>
      <c r="M308" s="144"/>
      <c r="T308" s="54"/>
      <c r="AT308" s="18" t="s">
        <v>136</v>
      </c>
      <c r="AU308" s="18" t="s">
        <v>87</v>
      </c>
    </row>
    <row r="309" spans="2:65" s="1" customFormat="1" ht="24.15" customHeight="1">
      <c r="B309" s="33"/>
      <c r="C309" s="128" t="s">
        <v>771</v>
      </c>
      <c r="D309" s="128" t="s">
        <v>129</v>
      </c>
      <c r="E309" s="129" t="s">
        <v>772</v>
      </c>
      <c r="F309" s="130" t="s">
        <v>773</v>
      </c>
      <c r="G309" s="131" t="s">
        <v>463</v>
      </c>
      <c r="H309" s="132">
        <v>6</v>
      </c>
      <c r="I309" s="133"/>
      <c r="J309" s="134">
        <f>ROUND(I309*H309,2)</f>
        <v>0</v>
      </c>
      <c r="K309" s="130" t="s">
        <v>133</v>
      </c>
      <c r="L309" s="33"/>
      <c r="M309" s="135" t="s">
        <v>19</v>
      </c>
      <c r="N309" s="136" t="s">
        <v>48</v>
      </c>
      <c r="P309" s="137">
        <f>O309*H309</f>
        <v>0</v>
      </c>
      <c r="Q309" s="137">
        <v>9.8899999999999995E-3</v>
      </c>
      <c r="R309" s="137">
        <f>Q309*H309</f>
        <v>5.9339999999999997E-2</v>
      </c>
      <c r="S309" s="137">
        <v>0</v>
      </c>
      <c r="T309" s="138">
        <f>S309*H309</f>
        <v>0</v>
      </c>
      <c r="AR309" s="139" t="s">
        <v>134</v>
      </c>
      <c r="AT309" s="139" t="s">
        <v>129</v>
      </c>
      <c r="AU309" s="139" t="s">
        <v>87</v>
      </c>
      <c r="AY309" s="18" t="s">
        <v>127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8" t="s">
        <v>85</v>
      </c>
      <c r="BK309" s="140">
        <f>ROUND(I309*H309,2)</f>
        <v>0</v>
      </c>
      <c r="BL309" s="18" t="s">
        <v>134</v>
      </c>
      <c r="BM309" s="139" t="s">
        <v>774</v>
      </c>
    </row>
    <row r="310" spans="2:65" s="1" customFormat="1" ht="19.2">
      <c r="B310" s="33"/>
      <c r="D310" s="141" t="s">
        <v>136</v>
      </c>
      <c r="F310" s="142" t="s">
        <v>775</v>
      </c>
      <c r="I310" s="143"/>
      <c r="L310" s="33"/>
      <c r="M310" s="144"/>
      <c r="T310" s="54"/>
      <c r="AT310" s="18" t="s">
        <v>136</v>
      </c>
      <c r="AU310" s="18" t="s">
        <v>87</v>
      </c>
    </row>
    <row r="311" spans="2:65" s="1" customFormat="1" ht="10.199999999999999">
      <c r="B311" s="33"/>
      <c r="D311" s="145" t="s">
        <v>138</v>
      </c>
      <c r="F311" s="146" t="s">
        <v>776</v>
      </c>
      <c r="I311" s="143"/>
      <c r="L311" s="33"/>
      <c r="M311" s="144"/>
      <c r="T311" s="54"/>
      <c r="AT311" s="18" t="s">
        <v>138</v>
      </c>
      <c r="AU311" s="18" t="s">
        <v>87</v>
      </c>
    </row>
    <row r="312" spans="2:65" s="1" customFormat="1" ht="16.5" customHeight="1">
      <c r="B312" s="33"/>
      <c r="C312" s="167" t="s">
        <v>777</v>
      </c>
      <c r="D312" s="167" t="s">
        <v>260</v>
      </c>
      <c r="E312" s="168" t="s">
        <v>778</v>
      </c>
      <c r="F312" s="169" t="s">
        <v>779</v>
      </c>
      <c r="G312" s="170" t="s">
        <v>463</v>
      </c>
      <c r="H312" s="171">
        <v>6</v>
      </c>
      <c r="I312" s="172"/>
      <c r="J312" s="173">
        <f>ROUND(I312*H312,2)</f>
        <v>0</v>
      </c>
      <c r="K312" s="169" t="s">
        <v>133</v>
      </c>
      <c r="L312" s="174"/>
      <c r="M312" s="175" t="s">
        <v>19</v>
      </c>
      <c r="N312" s="176" t="s">
        <v>48</v>
      </c>
      <c r="P312" s="137">
        <f>O312*H312</f>
        <v>0</v>
      </c>
      <c r="Q312" s="137">
        <v>0.26200000000000001</v>
      </c>
      <c r="R312" s="137">
        <f>Q312*H312</f>
        <v>1.5720000000000001</v>
      </c>
      <c r="S312" s="137">
        <v>0</v>
      </c>
      <c r="T312" s="138">
        <f>S312*H312</f>
        <v>0</v>
      </c>
      <c r="AR312" s="139" t="s">
        <v>191</v>
      </c>
      <c r="AT312" s="139" t="s">
        <v>260</v>
      </c>
      <c r="AU312" s="139" t="s">
        <v>87</v>
      </c>
      <c r="AY312" s="18" t="s">
        <v>127</v>
      </c>
      <c r="BE312" s="140">
        <f>IF(N312="základní",J312,0)</f>
        <v>0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8" t="s">
        <v>85</v>
      </c>
      <c r="BK312" s="140">
        <f>ROUND(I312*H312,2)</f>
        <v>0</v>
      </c>
      <c r="BL312" s="18" t="s">
        <v>134</v>
      </c>
      <c r="BM312" s="139" t="s">
        <v>780</v>
      </c>
    </row>
    <row r="313" spans="2:65" s="1" customFormat="1" ht="10.199999999999999">
      <c r="B313" s="33"/>
      <c r="D313" s="141" t="s">
        <v>136</v>
      </c>
      <c r="F313" s="142" t="s">
        <v>779</v>
      </c>
      <c r="I313" s="143"/>
      <c r="L313" s="33"/>
      <c r="M313" s="144"/>
      <c r="T313" s="54"/>
      <c r="AT313" s="18" t="s">
        <v>136</v>
      </c>
      <c r="AU313" s="18" t="s">
        <v>87</v>
      </c>
    </row>
    <row r="314" spans="2:65" s="1" customFormat="1" ht="24.15" customHeight="1">
      <c r="B314" s="33"/>
      <c r="C314" s="128" t="s">
        <v>781</v>
      </c>
      <c r="D314" s="128" t="s">
        <v>129</v>
      </c>
      <c r="E314" s="129" t="s">
        <v>782</v>
      </c>
      <c r="F314" s="130" t="s">
        <v>783</v>
      </c>
      <c r="G314" s="131" t="s">
        <v>463</v>
      </c>
      <c r="H314" s="132">
        <v>2</v>
      </c>
      <c r="I314" s="133"/>
      <c r="J314" s="134">
        <f>ROUND(I314*H314,2)</f>
        <v>0</v>
      </c>
      <c r="K314" s="130" t="s">
        <v>133</v>
      </c>
      <c r="L314" s="33"/>
      <c r="M314" s="135" t="s">
        <v>19</v>
      </c>
      <c r="N314" s="136" t="s">
        <v>48</v>
      </c>
      <c r="P314" s="137">
        <f>O314*H314</f>
        <v>0</v>
      </c>
      <c r="Q314" s="137">
        <v>9.8899999999999995E-3</v>
      </c>
      <c r="R314" s="137">
        <f>Q314*H314</f>
        <v>1.9779999999999999E-2</v>
      </c>
      <c r="S314" s="137">
        <v>0</v>
      </c>
      <c r="T314" s="138">
        <f>S314*H314</f>
        <v>0</v>
      </c>
      <c r="AR314" s="139" t="s">
        <v>134</v>
      </c>
      <c r="AT314" s="139" t="s">
        <v>129</v>
      </c>
      <c r="AU314" s="139" t="s">
        <v>87</v>
      </c>
      <c r="AY314" s="18" t="s">
        <v>127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8" t="s">
        <v>85</v>
      </c>
      <c r="BK314" s="140">
        <f>ROUND(I314*H314,2)</f>
        <v>0</v>
      </c>
      <c r="BL314" s="18" t="s">
        <v>134</v>
      </c>
      <c r="BM314" s="139" t="s">
        <v>784</v>
      </c>
    </row>
    <row r="315" spans="2:65" s="1" customFormat="1" ht="19.2">
      <c r="B315" s="33"/>
      <c r="D315" s="141" t="s">
        <v>136</v>
      </c>
      <c r="F315" s="142" t="s">
        <v>785</v>
      </c>
      <c r="I315" s="143"/>
      <c r="L315" s="33"/>
      <c r="M315" s="144"/>
      <c r="T315" s="54"/>
      <c r="AT315" s="18" t="s">
        <v>136</v>
      </c>
      <c r="AU315" s="18" t="s">
        <v>87</v>
      </c>
    </row>
    <row r="316" spans="2:65" s="1" customFormat="1" ht="10.199999999999999">
      <c r="B316" s="33"/>
      <c r="D316" s="145" t="s">
        <v>138</v>
      </c>
      <c r="F316" s="146" t="s">
        <v>786</v>
      </c>
      <c r="I316" s="143"/>
      <c r="L316" s="33"/>
      <c r="M316" s="144"/>
      <c r="T316" s="54"/>
      <c r="AT316" s="18" t="s">
        <v>138</v>
      </c>
      <c r="AU316" s="18" t="s">
        <v>87</v>
      </c>
    </row>
    <row r="317" spans="2:65" s="1" customFormat="1" ht="16.5" customHeight="1">
      <c r="B317" s="33"/>
      <c r="C317" s="167" t="s">
        <v>787</v>
      </c>
      <c r="D317" s="167" t="s">
        <v>260</v>
      </c>
      <c r="E317" s="168" t="s">
        <v>788</v>
      </c>
      <c r="F317" s="169" t="s">
        <v>789</v>
      </c>
      <c r="G317" s="170" t="s">
        <v>463</v>
      </c>
      <c r="H317" s="171">
        <v>2</v>
      </c>
      <c r="I317" s="172"/>
      <c r="J317" s="173">
        <f>ROUND(I317*H317,2)</f>
        <v>0</v>
      </c>
      <c r="K317" s="169" t="s">
        <v>133</v>
      </c>
      <c r="L317" s="174"/>
      <c r="M317" s="175" t="s">
        <v>19</v>
      </c>
      <c r="N317" s="176" t="s">
        <v>48</v>
      </c>
      <c r="P317" s="137">
        <f>O317*H317</f>
        <v>0</v>
      </c>
      <c r="Q317" s="137">
        <v>0.52600000000000002</v>
      </c>
      <c r="R317" s="137">
        <f>Q317*H317</f>
        <v>1.052</v>
      </c>
      <c r="S317" s="137">
        <v>0</v>
      </c>
      <c r="T317" s="138">
        <f>S317*H317</f>
        <v>0</v>
      </c>
      <c r="AR317" s="139" t="s">
        <v>191</v>
      </c>
      <c r="AT317" s="139" t="s">
        <v>260</v>
      </c>
      <c r="AU317" s="139" t="s">
        <v>87</v>
      </c>
      <c r="AY317" s="18" t="s">
        <v>127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8" t="s">
        <v>85</v>
      </c>
      <c r="BK317" s="140">
        <f>ROUND(I317*H317,2)</f>
        <v>0</v>
      </c>
      <c r="BL317" s="18" t="s">
        <v>134</v>
      </c>
      <c r="BM317" s="139" t="s">
        <v>790</v>
      </c>
    </row>
    <row r="318" spans="2:65" s="1" customFormat="1" ht="10.199999999999999">
      <c r="B318" s="33"/>
      <c r="D318" s="141" t="s">
        <v>136</v>
      </c>
      <c r="F318" s="142" t="s">
        <v>789</v>
      </c>
      <c r="I318" s="143"/>
      <c r="L318" s="33"/>
      <c r="M318" s="144"/>
      <c r="T318" s="54"/>
      <c r="AT318" s="18" t="s">
        <v>136</v>
      </c>
      <c r="AU318" s="18" t="s">
        <v>87</v>
      </c>
    </row>
    <row r="319" spans="2:65" s="1" customFormat="1" ht="24.15" customHeight="1">
      <c r="B319" s="33"/>
      <c r="C319" s="128" t="s">
        <v>791</v>
      </c>
      <c r="D319" s="128" t="s">
        <v>129</v>
      </c>
      <c r="E319" s="129" t="s">
        <v>792</v>
      </c>
      <c r="F319" s="130" t="s">
        <v>793</v>
      </c>
      <c r="G319" s="131" t="s">
        <v>463</v>
      </c>
      <c r="H319" s="132">
        <v>6</v>
      </c>
      <c r="I319" s="133"/>
      <c r="J319" s="134">
        <f>ROUND(I319*H319,2)</f>
        <v>0</v>
      </c>
      <c r="K319" s="130" t="s">
        <v>133</v>
      </c>
      <c r="L319" s="33"/>
      <c r="M319" s="135" t="s">
        <v>19</v>
      </c>
      <c r="N319" s="136" t="s">
        <v>48</v>
      </c>
      <c r="P319" s="137">
        <f>O319*H319</f>
        <v>0</v>
      </c>
      <c r="Q319" s="137">
        <v>9.8899999999999995E-3</v>
      </c>
      <c r="R319" s="137">
        <f>Q319*H319</f>
        <v>5.9339999999999997E-2</v>
      </c>
      <c r="S319" s="137">
        <v>0</v>
      </c>
      <c r="T319" s="138">
        <f>S319*H319</f>
        <v>0</v>
      </c>
      <c r="AR319" s="139" t="s">
        <v>134</v>
      </c>
      <c r="AT319" s="139" t="s">
        <v>129</v>
      </c>
      <c r="AU319" s="139" t="s">
        <v>87</v>
      </c>
      <c r="AY319" s="18" t="s">
        <v>127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8" t="s">
        <v>85</v>
      </c>
      <c r="BK319" s="140">
        <f>ROUND(I319*H319,2)</f>
        <v>0</v>
      </c>
      <c r="BL319" s="18" t="s">
        <v>134</v>
      </c>
      <c r="BM319" s="139" t="s">
        <v>794</v>
      </c>
    </row>
    <row r="320" spans="2:65" s="1" customFormat="1" ht="19.2">
      <c r="B320" s="33"/>
      <c r="D320" s="141" t="s">
        <v>136</v>
      </c>
      <c r="F320" s="142" t="s">
        <v>795</v>
      </c>
      <c r="I320" s="143"/>
      <c r="L320" s="33"/>
      <c r="M320" s="144"/>
      <c r="T320" s="54"/>
      <c r="AT320" s="18" t="s">
        <v>136</v>
      </c>
      <c r="AU320" s="18" t="s">
        <v>87</v>
      </c>
    </row>
    <row r="321" spans="2:65" s="1" customFormat="1" ht="10.199999999999999">
      <c r="B321" s="33"/>
      <c r="D321" s="145" t="s">
        <v>138</v>
      </c>
      <c r="F321" s="146" t="s">
        <v>796</v>
      </c>
      <c r="I321" s="143"/>
      <c r="L321" s="33"/>
      <c r="M321" s="144"/>
      <c r="T321" s="54"/>
      <c r="AT321" s="18" t="s">
        <v>138</v>
      </c>
      <c r="AU321" s="18" t="s">
        <v>87</v>
      </c>
    </row>
    <row r="322" spans="2:65" s="1" customFormat="1" ht="21.75" customHeight="1">
      <c r="B322" s="33"/>
      <c r="C322" s="167" t="s">
        <v>797</v>
      </c>
      <c r="D322" s="167" t="s">
        <v>260</v>
      </c>
      <c r="E322" s="168" t="s">
        <v>798</v>
      </c>
      <c r="F322" s="169" t="s">
        <v>799</v>
      </c>
      <c r="G322" s="170" t="s">
        <v>463</v>
      </c>
      <c r="H322" s="171">
        <v>6</v>
      </c>
      <c r="I322" s="172"/>
      <c r="J322" s="173">
        <f>ROUND(I322*H322,2)</f>
        <v>0</v>
      </c>
      <c r="K322" s="169" t="s">
        <v>133</v>
      </c>
      <c r="L322" s="174"/>
      <c r="M322" s="175" t="s">
        <v>19</v>
      </c>
      <c r="N322" s="176" t="s">
        <v>48</v>
      </c>
      <c r="P322" s="137">
        <f>O322*H322</f>
        <v>0</v>
      </c>
      <c r="Q322" s="137">
        <v>1.054</v>
      </c>
      <c r="R322" s="137">
        <f>Q322*H322</f>
        <v>6.3239999999999998</v>
      </c>
      <c r="S322" s="137">
        <v>0</v>
      </c>
      <c r="T322" s="138">
        <f>S322*H322</f>
        <v>0</v>
      </c>
      <c r="AR322" s="139" t="s">
        <v>191</v>
      </c>
      <c r="AT322" s="139" t="s">
        <v>260</v>
      </c>
      <c r="AU322" s="139" t="s">
        <v>87</v>
      </c>
      <c r="AY322" s="18" t="s">
        <v>127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8" t="s">
        <v>85</v>
      </c>
      <c r="BK322" s="140">
        <f>ROUND(I322*H322,2)</f>
        <v>0</v>
      </c>
      <c r="BL322" s="18" t="s">
        <v>134</v>
      </c>
      <c r="BM322" s="139" t="s">
        <v>800</v>
      </c>
    </row>
    <row r="323" spans="2:65" s="1" customFormat="1" ht="10.199999999999999">
      <c r="B323" s="33"/>
      <c r="D323" s="141" t="s">
        <v>136</v>
      </c>
      <c r="F323" s="142" t="s">
        <v>799</v>
      </c>
      <c r="I323" s="143"/>
      <c r="L323" s="33"/>
      <c r="M323" s="144"/>
      <c r="T323" s="54"/>
      <c r="AT323" s="18" t="s">
        <v>136</v>
      </c>
      <c r="AU323" s="18" t="s">
        <v>87</v>
      </c>
    </row>
    <row r="324" spans="2:65" s="1" customFormat="1" ht="24.15" customHeight="1">
      <c r="B324" s="33"/>
      <c r="C324" s="128" t="s">
        <v>801</v>
      </c>
      <c r="D324" s="128" t="s">
        <v>129</v>
      </c>
      <c r="E324" s="129" t="s">
        <v>802</v>
      </c>
      <c r="F324" s="130" t="s">
        <v>803</v>
      </c>
      <c r="G324" s="131" t="s">
        <v>463</v>
      </c>
      <c r="H324" s="132">
        <v>11</v>
      </c>
      <c r="I324" s="133"/>
      <c r="J324" s="134">
        <f>ROUND(I324*H324,2)</f>
        <v>0</v>
      </c>
      <c r="K324" s="130" t="s">
        <v>133</v>
      </c>
      <c r="L324" s="33"/>
      <c r="M324" s="135" t="s">
        <v>19</v>
      </c>
      <c r="N324" s="136" t="s">
        <v>48</v>
      </c>
      <c r="P324" s="137">
        <f>O324*H324</f>
        <v>0</v>
      </c>
      <c r="Q324" s="137">
        <v>1.2184E-2</v>
      </c>
      <c r="R324" s="137">
        <f>Q324*H324</f>
        <v>0.134024</v>
      </c>
      <c r="S324" s="137">
        <v>0</v>
      </c>
      <c r="T324" s="138">
        <f>S324*H324</f>
        <v>0</v>
      </c>
      <c r="AR324" s="139" t="s">
        <v>134</v>
      </c>
      <c r="AT324" s="139" t="s">
        <v>129</v>
      </c>
      <c r="AU324" s="139" t="s">
        <v>87</v>
      </c>
      <c r="AY324" s="18" t="s">
        <v>127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8" t="s">
        <v>85</v>
      </c>
      <c r="BK324" s="140">
        <f>ROUND(I324*H324,2)</f>
        <v>0</v>
      </c>
      <c r="BL324" s="18" t="s">
        <v>134</v>
      </c>
      <c r="BM324" s="139" t="s">
        <v>804</v>
      </c>
    </row>
    <row r="325" spans="2:65" s="1" customFormat="1" ht="19.2">
      <c r="B325" s="33"/>
      <c r="D325" s="141" t="s">
        <v>136</v>
      </c>
      <c r="F325" s="142" t="s">
        <v>805</v>
      </c>
      <c r="I325" s="143"/>
      <c r="L325" s="33"/>
      <c r="M325" s="144"/>
      <c r="T325" s="54"/>
      <c r="AT325" s="18" t="s">
        <v>136</v>
      </c>
      <c r="AU325" s="18" t="s">
        <v>87</v>
      </c>
    </row>
    <row r="326" spans="2:65" s="1" customFormat="1" ht="10.199999999999999">
      <c r="B326" s="33"/>
      <c r="D326" s="145" t="s">
        <v>138</v>
      </c>
      <c r="F326" s="146" t="s">
        <v>806</v>
      </c>
      <c r="I326" s="143"/>
      <c r="L326" s="33"/>
      <c r="M326" s="144"/>
      <c r="T326" s="54"/>
      <c r="AT326" s="18" t="s">
        <v>138</v>
      </c>
      <c r="AU326" s="18" t="s">
        <v>87</v>
      </c>
    </row>
    <row r="327" spans="2:65" s="1" customFormat="1" ht="24.15" customHeight="1">
      <c r="B327" s="33"/>
      <c r="C327" s="167" t="s">
        <v>807</v>
      </c>
      <c r="D327" s="167" t="s">
        <v>260</v>
      </c>
      <c r="E327" s="168" t="s">
        <v>808</v>
      </c>
      <c r="F327" s="169" t="s">
        <v>809</v>
      </c>
      <c r="G327" s="170" t="s">
        <v>463</v>
      </c>
      <c r="H327" s="171">
        <v>11</v>
      </c>
      <c r="I327" s="172"/>
      <c r="J327" s="173">
        <f>ROUND(I327*H327,2)</f>
        <v>0</v>
      </c>
      <c r="K327" s="169" t="s">
        <v>133</v>
      </c>
      <c r="L327" s="174"/>
      <c r="M327" s="175" t="s">
        <v>19</v>
      </c>
      <c r="N327" s="176" t="s">
        <v>48</v>
      </c>
      <c r="P327" s="137">
        <f>O327*H327</f>
        <v>0</v>
      </c>
      <c r="Q327" s="137">
        <v>0.58499999999999996</v>
      </c>
      <c r="R327" s="137">
        <f>Q327*H327</f>
        <v>6.4349999999999996</v>
      </c>
      <c r="S327" s="137">
        <v>0</v>
      </c>
      <c r="T327" s="138">
        <f>S327*H327</f>
        <v>0</v>
      </c>
      <c r="AR327" s="139" t="s">
        <v>191</v>
      </c>
      <c r="AT327" s="139" t="s">
        <v>260</v>
      </c>
      <c r="AU327" s="139" t="s">
        <v>87</v>
      </c>
      <c r="AY327" s="18" t="s">
        <v>127</v>
      </c>
      <c r="BE327" s="140">
        <f>IF(N327="základní",J327,0)</f>
        <v>0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8" t="s">
        <v>85</v>
      </c>
      <c r="BK327" s="140">
        <f>ROUND(I327*H327,2)</f>
        <v>0</v>
      </c>
      <c r="BL327" s="18" t="s">
        <v>134</v>
      </c>
      <c r="BM327" s="139" t="s">
        <v>810</v>
      </c>
    </row>
    <row r="328" spans="2:65" s="1" customFormat="1" ht="19.2">
      <c r="B328" s="33"/>
      <c r="D328" s="141" t="s">
        <v>136</v>
      </c>
      <c r="F328" s="142" t="s">
        <v>809</v>
      </c>
      <c r="I328" s="143"/>
      <c r="L328" s="33"/>
      <c r="M328" s="144"/>
      <c r="T328" s="54"/>
      <c r="AT328" s="18" t="s">
        <v>136</v>
      </c>
      <c r="AU328" s="18" t="s">
        <v>87</v>
      </c>
    </row>
    <row r="329" spans="2:65" s="1" customFormat="1" ht="24.15" customHeight="1">
      <c r="B329" s="33"/>
      <c r="C329" s="128" t="s">
        <v>811</v>
      </c>
      <c r="D329" s="128" t="s">
        <v>129</v>
      </c>
      <c r="E329" s="129" t="s">
        <v>812</v>
      </c>
      <c r="F329" s="130" t="s">
        <v>813</v>
      </c>
      <c r="G329" s="131" t="s">
        <v>463</v>
      </c>
      <c r="H329" s="132">
        <v>3</v>
      </c>
      <c r="I329" s="133"/>
      <c r="J329" s="134">
        <f>ROUND(I329*H329,2)</f>
        <v>0</v>
      </c>
      <c r="K329" s="130" t="s">
        <v>133</v>
      </c>
      <c r="L329" s="33"/>
      <c r="M329" s="135" t="s">
        <v>19</v>
      </c>
      <c r="N329" s="136" t="s">
        <v>48</v>
      </c>
      <c r="P329" s="137">
        <f>O329*H329</f>
        <v>0</v>
      </c>
      <c r="Q329" s="137">
        <v>0.124223</v>
      </c>
      <c r="R329" s="137">
        <f>Q329*H329</f>
        <v>0.37266900000000003</v>
      </c>
      <c r="S329" s="137">
        <v>0</v>
      </c>
      <c r="T329" s="138">
        <f>S329*H329</f>
        <v>0</v>
      </c>
      <c r="AR329" s="139" t="s">
        <v>134</v>
      </c>
      <c r="AT329" s="139" t="s">
        <v>129</v>
      </c>
      <c r="AU329" s="139" t="s">
        <v>87</v>
      </c>
      <c r="AY329" s="18" t="s">
        <v>127</v>
      </c>
      <c r="BE329" s="140">
        <f>IF(N329="základní",J329,0)</f>
        <v>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8" t="s">
        <v>85</v>
      </c>
      <c r="BK329" s="140">
        <f>ROUND(I329*H329,2)</f>
        <v>0</v>
      </c>
      <c r="BL329" s="18" t="s">
        <v>134</v>
      </c>
      <c r="BM329" s="139" t="s">
        <v>814</v>
      </c>
    </row>
    <row r="330" spans="2:65" s="1" customFormat="1" ht="19.2">
      <c r="B330" s="33"/>
      <c r="D330" s="141" t="s">
        <v>136</v>
      </c>
      <c r="F330" s="142" t="s">
        <v>815</v>
      </c>
      <c r="I330" s="143"/>
      <c r="L330" s="33"/>
      <c r="M330" s="144"/>
      <c r="T330" s="54"/>
      <c r="AT330" s="18" t="s">
        <v>136</v>
      </c>
      <c r="AU330" s="18" t="s">
        <v>87</v>
      </c>
    </row>
    <row r="331" spans="2:65" s="1" customFormat="1" ht="10.199999999999999">
      <c r="B331" s="33"/>
      <c r="D331" s="145" t="s">
        <v>138</v>
      </c>
      <c r="F331" s="146" t="s">
        <v>816</v>
      </c>
      <c r="I331" s="143"/>
      <c r="L331" s="33"/>
      <c r="M331" s="144"/>
      <c r="T331" s="54"/>
      <c r="AT331" s="18" t="s">
        <v>138</v>
      </c>
      <c r="AU331" s="18" t="s">
        <v>87</v>
      </c>
    </row>
    <row r="332" spans="2:65" s="1" customFormat="1" ht="21.75" customHeight="1">
      <c r="B332" s="33"/>
      <c r="C332" s="167" t="s">
        <v>817</v>
      </c>
      <c r="D332" s="167" t="s">
        <v>260</v>
      </c>
      <c r="E332" s="168" t="s">
        <v>818</v>
      </c>
      <c r="F332" s="169" t="s">
        <v>819</v>
      </c>
      <c r="G332" s="170" t="s">
        <v>463</v>
      </c>
      <c r="H332" s="171">
        <v>3</v>
      </c>
      <c r="I332" s="172"/>
      <c r="J332" s="173">
        <f>ROUND(I332*H332,2)</f>
        <v>0</v>
      </c>
      <c r="K332" s="169" t="s">
        <v>133</v>
      </c>
      <c r="L332" s="174"/>
      <c r="M332" s="175" t="s">
        <v>19</v>
      </c>
      <c r="N332" s="176" t="s">
        <v>48</v>
      </c>
      <c r="P332" s="137">
        <f>O332*H332</f>
        <v>0</v>
      </c>
      <c r="Q332" s="137">
        <v>6.7000000000000004E-2</v>
      </c>
      <c r="R332" s="137">
        <f>Q332*H332</f>
        <v>0.20100000000000001</v>
      </c>
      <c r="S332" s="137">
        <v>0</v>
      </c>
      <c r="T332" s="138">
        <f>S332*H332</f>
        <v>0</v>
      </c>
      <c r="AR332" s="139" t="s">
        <v>191</v>
      </c>
      <c r="AT332" s="139" t="s">
        <v>260</v>
      </c>
      <c r="AU332" s="139" t="s">
        <v>87</v>
      </c>
      <c r="AY332" s="18" t="s">
        <v>127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8" t="s">
        <v>85</v>
      </c>
      <c r="BK332" s="140">
        <f>ROUND(I332*H332,2)</f>
        <v>0</v>
      </c>
      <c r="BL332" s="18" t="s">
        <v>134</v>
      </c>
      <c r="BM332" s="139" t="s">
        <v>820</v>
      </c>
    </row>
    <row r="333" spans="2:65" s="1" customFormat="1" ht="10.199999999999999">
      <c r="B333" s="33"/>
      <c r="D333" s="141" t="s">
        <v>136</v>
      </c>
      <c r="F333" s="142" t="s">
        <v>819</v>
      </c>
      <c r="I333" s="143"/>
      <c r="L333" s="33"/>
      <c r="M333" s="144"/>
      <c r="T333" s="54"/>
      <c r="AT333" s="18" t="s">
        <v>136</v>
      </c>
      <c r="AU333" s="18" t="s">
        <v>87</v>
      </c>
    </row>
    <row r="334" spans="2:65" s="1" customFormat="1" ht="24.15" customHeight="1">
      <c r="B334" s="33"/>
      <c r="C334" s="128" t="s">
        <v>821</v>
      </c>
      <c r="D334" s="128" t="s">
        <v>129</v>
      </c>
      <c r="E334" s="129" t="s">
        <v>822</v>
      </c>
      <c r="F334" s="130" t="s">
        <v>823</v>
      </c>
      <c r="G334" s="131" t="s">
        <v>463</v>
      </c>
      <c r="H334" s="132">
        <v>3</v>
      </c>
      <c r="I334" s="133"/>
      <c r="J334" s="134">
        <f>ROUND(I334*H334,2)</f>
        <v>0</v>
      </c>
      <c r="K334" s="130" t="s">
        <v>133</v>
      </c>
      <c r="L334" s="33"/>
      <c r="M334" s="135" t="s">
        <v>19</v>
      </c>
      <c r="N334" s="136" t="s">
        <v>48</v>
      </c>
      <c r="P334" s="137">
        <f>O334*H334</f>
        <v>0</v>
      </c>
      <c r="Q334" s="137">
        <v>2.9722999999999999E-2</v>
      </c>
      <c r="R334" s="137">
        <f>Q334*H334</f>
        <v>8.9168999999999998E-2</v>
      </c>
      <c r="S334" s="137">
        <v>0</v>
      </c>
      <c r="T334" s="138">
        <f>S334*H334</f>
        <v>0</v>
      </c>
      <c r="AR334" s="139" t="s">
        <v>134</v>
      </c>
      <c r="AT334" s="139" t="s">
        <v>129</v>
      </c>
      <c r="AU334" s="139" t="s">
        <v>87</v>
      </c>
      <c r="AY334" s="18" t="s">
        <v>127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8" t="s">
        <v>85</v>
      </c>
      <c r="BK334" s="140">
        <f>ROUND(I334*H334,2)</f>
        <v>0</v>
      </c>
      <c r="BL334" s="18" t="s">
        <v>134</v>
      </c>
      <c r="BM334" s="139" t="s">
        <v>824</v>
      </c>
    </row>
    <row r="335" spans="2:65" s="1" customFormat="1" ht="19.2">
      <c r="B335" s="33"/>
      <c r="D335" s="141" t="s">
        <v>136</v>
      </c>
      <c r="F335" s="142" t="s">
        <v>825</v>
      </c>
      <c r="I335" s="143"/>
      <c r="L335" s="33"/>
      <c r="M335" s="144"/>
      <c r="T335" s="54"/>
      <c r="AT335" s="18" t="s">
        <v>136</v>
      </c>
      <c r="AU335" s="18" t="s">
        <v>87</v>
      </c>
    </row>
    <row r="336" spans="2:65" s="1" customFormat="1" ht="10.199999999999999">
      <c r="B336" s="33"/>
      <c r="D336" s="145" t="s">
        <v>138</v>
      </c>
      <c r="F336" s="146" t="s">
        <v>826</v>
      </c>
      <c r="I336" s="143"/>
      <c r="L336" s="33"/>
      <c r="M336" s="144"/>
      <c r="T336" s="54"/>
      <c r="AT336" s="18" t="s">
        <v>138</v>
      </c>
      <c r="AU336" s="18" t="s">
        <v>87</v>
      </c>
    </row>
    <row r="337" spans="2:65" s="1" customFormat="1" ht="24.15" customHeight="1">
      <c r="B337" s="33"/>
      <c r="C337" s="167" t="s">
        <v>827</v>
      </c>
      <c r="D337" s="167" t="s">
        <v>260</v>
      </c>
      <c r="E337" s="168" t="s">
        <v>828</v>
      </c>
      <c r="F337" s="169" t="s">
        <v>829</v>
      </c>
      <c r="G337" s="170" t="s">
        <v>463</v>
      </c>
      <c r="H337" s="171">
        <v>3</v>
      </c>
      <c r="I337" s="172"/>
      <c r="J337" s="173">
        <f>ROUND(I337*H337,2)</f>
        <v>0</v>
      </c>
      <c r="K337" s="169" t="s">
        <v>133</v>
      </c>
      <c r="L337" s="174"/>
      <c r="M337" s="175" t="s">
        <v>19</v>
      </c>
      <c r="N337" s="176" t="s">
        <v>48</v>
      </c>
      <c r="P337" s="137">
        <f>O337*H337</f>
        <v>0</v>
      </c>
      <c r="Q337" s="137">
        <v>0.112</v>
      </c>
      <c r="R337" s="137">
        <f>Q337*H337</f>
        <v>0.33600000000000002</v>
      </c>
      <c r="S337" s="137">
        <v>0</v>
      </c>
      <c r="T337" s="138">
        <f>S337*H337</f>
        <v>0</v>
      </c>
      <c r="AR337" s="139" t="s">
        <v>191</v>
      </c>
      <c r="AT337" s="139" t="s">
        <v>260</v>
      </c>
      <c r="AU337" s="139" t="s">
        <v>87</v>
      </c>
      <c r="AY337" s="18" t="s">
        <v>127</v>
      </c>
      <c r="BE337" s="140">
        <f>IF(N337="základní",J337,0)</f>
        <v>0</v>
      </c>
      <c r="BF337" s="140">
        <f>IF(N337="snížená",J337,0)</f>
        <v>0</v>
      </c>
      <c r="BG337" s="140">
        <f>IF(N337="zákl. přenesená",J337,0)</f>
        <v>0</v>
      </c>
      <c r="BH337" s="140">
        <f>IF(N337="sníž. přenesená",J337,0)</f>
        <v>0</v>
      </c>
      <c r="BI337" s="140">
        <f>IF(N337="nulová",J337,0)</f>
        <v>0</v>
      </c>
      <c r="BJ337" s="18" t="s">
        <v>85</v>
      </c>
      <c r="BK337" s="140">
        <f>ROUND(I337*H337,2)</f>
        <v>0</v>
      </c>
      <c r="BL337" s="18" t="s">
        <v>134</v>
      </c>
      <c r="BM337" s="139" t="s">
        <v>830</v>
      </c>
    </row>
    <row r="338" spans="2:65" s="1" customFormat="1" ht="10.199999999999999">
      <c r="B338" s="33"/>
      <c r="D338" s="141" t="s">
        <v>136</v>
      </c>
      <c r="F338" s="142" t="s">
        <v>829</v>
      </c>
      <c r="I338" s="143"/>
      <c r="L338" s="33"/>
      <c r="M338" s="144"/>
      <c r="T338" s="54"/>
      <c r="AT338" s="18" t="s">
        <v>136</v>
      </c>
      <c r="AU338" s="18" t="s">
        <v>87</v>
      </c>
    </row>
    <row r="339" spans="2:65" s="1" customFormat="1" ht="24.15" customHeight="1">
      <c r="B339" s="33"/>
      <c r="C339" s="167" t="s">
        <v>831</v>
      </c>
      <c r="D339" s="167" t="s">
        <v>260</v>
      </c>
      <c r="E339" s="168" t="s">
        <v>832</v>
      </c>
      <c r="F339" s="169" t="s">
        <v>833</v>
      </c>
      <c r="G339" s="170" t="s">
        <v>463</v>
      </c>
      <c r="H339" s="171">
        <v>3</v>
      </c>
      <c r="I339" s="172"/>
      <c r="J339" s="173">
        <f>ROUND(I339*H339,2)</f>
        <v>0</v>
      </c>
      <c r="K339" s="169" t="s">
        <v>133</v>
      </c>
      <c r="L339" s="174"/>
      <c r="M339" s="175" t="s">
        <v>19</v>
      </c>
      <c r="N339" s="176" t="s">
        <v>48</v>
      </c>
      <c r="P339" s="137">
        <f>O339*H339</f>
        <v>0</v>
      </c>
      <c r="Q339" s="137">
        <v>2.7E-2</v>
      </c>
      <c r="R339" s="137">
        <f>Q339*H339</f>
        <v>8.1000000000000003E-2</v>
      </c>
      <c r="S339" s="137">
        <v>0</v>
      </c>
      <c r="T339" s="138">
        <f>S339*H339</f>
        <v>0</v>
      </c>
      <c r="AR339" s="139" t="s">
        <v>191</v>
      </c>
      <c r="AT339" s="139" t="s">
        <v>260</v>
      </c>
      <c r="AU339" s="139" t="s">
        <v>87</v>
      </c>
      <c r="AY339" s="18" t="s">
        <v>127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8" t="s">
        <v>85</v>
      </c>
      <c r="BK339" s="140">
        <f>ROUND(I339*H339,2)</f>
        <v>0</v>
      </c>
      <c r="BL339" s="18" t="s">
        <v>134</v>
      </c>
      <c r="BM339" s="139" t="s">
        <v>834</v>
      </c>
    </row>
    <row r="340" spans="2:65" s="1" customFormat="1" ht="19.2">
      <c r="B340" s="33"/>
      <c r="D340" s="141" t="s">
        <v>136</v>
      </c>
      <c r="F340" s="142" t="s">
        <v>833</v>
      </c>
      <c r="I340" s="143"/>
      <c r="L340" s="33"/>
      <c r="M340" s="144"/>
      <c r="T340" s="54"/>
      <c r="AT340" s="18" t="s">
        <v>136</v>
      </c>
      <c r="AU340" s="18" t="s">
        <v>87</v>
      </c>
    </row>
    <row r="341" spans="2:65" s="1" customFormat="1" ht="24.15" customHeight="1">
      <c r="B341" s="33"/>
      <c r="C341" s="128" t="s">
        <v>835</v>
      </c>
      <c r="D341" s="128" t="s">
        <v>129</v>
      </c>
      <c r="E341" s="129" t="s">
        <v>836</v>
      </c>
      <c r="F341" s="130" t="s">
        <v>837</v>
      </c>
      <c r="G341" s="131" t="s">
        <v>463</v>
      </c>
      <c r="H341" s="132">
        <v>3</v>
      </c>
      <c r="I341" s="133"/>
      <c r="J341" s="134">
        <f>ROUND(I341*H341,2)</f>
        <v>0</v>
      </c>
      <c r="K341" s="130" t="s">
        <v>133</v>
      </c>
      <c r="L341" s="33"/>
      <c r="M341" s="135" t="s">
        <v>19</v>
      </c>
      <c r="N341" s="136" t="s">
        <v>48</v>
      </c>
      <c r="P341" s="137">
        <f>O341*H341</f>
        <v>0</v>
      </c>
      <c r="Q341" s="137">
        <v>2.9722999999999999E-2</v>
      </c>
      <c r="R341" s="137">
        <f>Q341*H341</f>
        <v>8.9168999999999998E-2</v>
      </c>
      <c r="S341" s="137">
        <v>0</v>
      </c>
      <c r="T341" s="138">
        <f>S341*H341</f>
        <v>0</v>
      </c>
      <c r="AR341" s="139" t="s">
        <v>134</v>
      </c>
      <c r="AT341" s="139" t="s">
        <v>129</v>
      </c>
      <c r="AU341" s="139" t="s">
        <v>87</v>
      </c>
      <c r="AY341" s="18" t="s">
        <v>127</v>
      </c>
      <c r="BE341" s="140">
        <f>IF(N341="základní",J341,0)</f>
        <v>0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8" t="s">
        <v>85</v>
      </c>
      <c r="BK341" s="140">
        <f>ROUND(I341*H341,2)</f>
        <v>0</v>
      </c>
      <c r="BL341" s="18" t="s">
        <v>134</v>
      </c>
      <c r="BM341" s="139" t="s">
        <v>838</v>
      </c>
    </row>
    <row r="342" spans="2:65" s="1" customFormat="1" ht="19.2">
      <c r="B342" s="33"/>
      <c r="D342" s="141" t="s">
        <v>136</v>
      </c>
      <c r="F342" s="142" t="s">
        <v>839</v>
      </c>
      <c r="I342" s="143"/>
      <c r="L342" s="33"/>
      <c r="M342" s="144"/>
      <c r="T342" s="54"/>
      <c r="AT342" s="18" t="s">
        <v>136</v>
      </c>
      <c r="AU342" s="18" t="s">
        <v>87</v>
      </c>
    </row>
    <row r="343" spans="2:65" s="1" customFormat="1" ht="10.199999999999999">
      <c r="B343" s="33"/>
      <c r="D343" s="145" t="s">
        <v>138</v>
      </c>
      <c r="F343" s="146" t="s">
        <v>840</v>
      </c>
      <c r="I343" s="143"/>
      <c r="L343" s="33"/>
      <c r="M343" s="144"/>
      <c r="T343" s="54"/>
      <c r="AT343" s="18" t="s">
        <v>138</v>
      </c>
      <c r="AU343" s="18" t="s">
        <v>87</v>
      </c>
    </row>
    <row r="344" spans="2:65" s="1" customFormat="1" ht="24.15" customHeight="1">
      <c r="B344" s="33"/>
      <c r="C344" s="167" t="s">
        <v>841</v>
      </c>
      <c r="D344" s="167" t="s">
        <v>260</v>
      </c>
      <c r="E344" s="168" t="s">
        <v>842</v>
      </c>
      <c r="F344" s="169" t="s">
        <v>843</v>
      </c>
      <c r="G344" s="170" t="s">
        <v>463</v>
      </c>
      <c r="H344" s="171">
        <v>3</v>
      </c>
      <c r="I344" s="172"/>
      <c r="J344" s="173">
        <f>ROUND(I344*H344,2)</f>
        <v>0</v>
      </c>
      <c r="K344" s="169" t="s">
        <v>133</v>
      </c>
      <c r="L344" s="174"/>
      <c r="M344" s="175" t="s">
        <v>19</v>
      </c>
      <c r="N344" s="176" t="s">
        <v>48</v>
      </c>
      <c r="P344" s="137">
        <f>O344*H344</f>
        <v>0</v>
      </c>
      <c r="Q344" s="137">
        <v>0.11</v>
      </c>
      <c r="R344" s="137">
        <f>Q344*H344</f>
        <v>0.33</v>
      </c>
      <c r="S344" s="137">
        <v>0</v>
      </c>
      <c r="T344" s="138">
        <f>S344*H344</f>
        <v>0</v>
      </c>
      <c r="AR344" s="139" t="s">
        <v>191</v>
      </c>
      <c r="AT344" s="139" t="s">
        <v>260</v>
      </c>
      <c r="AU344" s="139" t="s">
        <v>87</v>
      </c>
      <c r="AY344" s="18" t="s">
        <v>127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8" t="s">
        <v>85</v>
      </c>
      <c r="BK344" s="140">
        <f>ROUND(I344*H344,2)</f>
        <v>0</v>
      </c>
      <c r="BL344" s="18" t="s">
        <v>134</v>
      </c>
      <c r="BM344" s="139" t="s">
        <v>844</v>
      </c>
    </row>
    <row r="345" spans="2:65" s="1" customFormat="1" ht="10.199999999999999">
      <c r="B345" s="33"/>
      <c r="D345" s="141" t="s">
        <v>136</v>
      </c>
      <c r="F345" s="142" t="s">
        <v>843</v>
      </c>
      <c r="I345" s="143"/>
      <c r="L345" s="33"/>
      <c r="M345" s="144"/>
      <c r="T345" s="54"/>
      <c r="AT345" s="18" t="s">
        <v>136</v>
      </c>
      <c r="AU345" s="18" t="s">
        <v>87</v>
      </c>
    </row>
    <row r="346" spans="2:65" s="1" customFormat="1" ht="24.15" customHeight="1">
      <c r="B346" s="33"/>
      <c r="C346" s="128" t="s">
        <v>845</v>
      </c>
      <c r="D346" s="128" t="s">
        <v>129</v>
      </c>
      <c r="E346" s="129" t="s">
        <v>846</v>
      </c>
      <c r="F346" s="130" t="s">
        <v>847</v>
      </c>
      <c r="G346" s="131" t="s">
        <v>463</v>
      </c>
      <c r="H346" s="132">
        <v>3</v>
      </c>
      <c r="I346" s="133"/>
      <c r="J346" s="134">
        <f>ROUND(I346*H346,2)</f>
        <v>0</v>
      </c>
      <c r="K346" s="130" t="s">
        <v>133</v>
      </c>
      <c r="L346" s="33"/>
      <c r="M346" s="135" t="s">
        <v>19</v>
      </c>
      <c r="N346" s="136" t="s">
        <v>48</v>
      </c>
      <c r="P346" s="137">
        <f>O346*H346</f>
        <v>0</v>
      </c>
      <c r="Q346" s="137">
        <v>2.9722999999999999E-2</v>
      </c>
      <c r="R346" s="137">
        <f>Q346*H346</f>
        <v>8.9168999999999998E-2</v>
      </c>
      <c r="S346" s="137">
        <v>0</v>
      </c>
      <c r="T346" s="138">
        <f>S346*H346</f>
        <v>0</v>
      </c>
      <c r="AR346" s="139" t="s">
        <v>134</v>
      </c>
      <c r="AT346" s="139" t="s">
        <v>129</v>
      </c>
      <c r="AU346" s="139" t="s">
        <v>87</v>
      </c>
      <c r="AY346" s="18" t="s">
        <v>127</v>
      </c>
      <c r="BE346" s="140">
        <f>IF(N346="základní",J346,0)</f>
        <v>0</v>
      </c>
      <c r="BF346" s="140">
        <f>IF(N346="snížená",J346,0)</f>
        <v>0</v>
      </c>
      <c r="BG346" s="140">
        <f>IF(N346="zákl. přenesená",J346,0)</f>
        <v>0</v>
      </c>
      <c r="BH346" s="140">
        <f>IF(N346="sníž. přenesená",J346,0)</f>
        <v>0</v>
      </c>
      <c r="BI346" s="140">
        <f>IF(N346="nulová",J346,0)</f>
        <v>0</v>
      </c>
      <c r="BJ346" s="18" t="s">
        <v>85</v>
      </c>
      <c r="BK346" s="140">
        <f>ROUND(I346*H346,2)</f>
        <v>0</v>
      </c>
      <c r="BL346" s="18" t="s">
        <v>134</v>
      </c>
      <c r="BM346" s="139" t="s">
        <v>848</v>
      </c>
    </row>
    <row r="347" spans="2:65" s="1" customFormat="1" ht="19.2">
      <c r="B347" s="33"/>
      <c r="D347" s="141" t="s">
        <v>136</v>
      </c>
      <c r="F347" s="142" t="s">
        <v>849</v>
      </c>
      <c r="I347" s="143"/>
      <c r="L347" s="33"/>
      <c r="M347" s="144"/>
      <c r="T347" s="54"/>
      <c r="AT347" s="18" t="s">
        <v>136</v>
      </c>
      <c r="AU347" s="18" t="s">
        <v>87</v>
      </c>
    </row>
    <row r="348" spans="2:65" s="1" customFormat="1" ht="10.199999999999999">
      <c r="B348" s="33"/>
      <c r="D348" s="145" t="s">
        <v>138</v>
      </c>
      <c r="F348" s="146" t="s">
        <v>850</v>
      </c>
      <c r="I348" s="143"/>
      <c r="L348" s="33"/>
      <c r="M348" s="144"/>
      <c r="T348" s="54"/>
      <c r="AT348" s="18" t="s">
        <v>138</v>
      </c>
      <c r="AU348" s="18" t="s">
        <v>87</v>
      </c>
    </row>
    <row r="349" spans="2:65" s="1" customFormat="1" ht="24.15" customHeight="1">
      <c r="B349" s="33"/>
      <c r="C349" s="167" t="s">
        <v>851</v>
      </c>
      <c r="D349" s="167" t="s">
        <v>260</v>
      </c>
      <c r="E349" s="168" t="s">
        <v>852</v>
      </c>
      <c r="F349" s="169" t="s">
        <v>853</v>
      </c>
      <c r="G349" s="170" t="s">
        <v>463</v>
      </c>
      <c r="H349" s="171">
        <v>3</v>
      </c>
      <c r="I349" s="172"/>
      <c r="J349" s="173">
        <f>ROUND(I349*H349,2)</f>
        <v>0</v>
      </c>
      <c r="K349" s="169" t="s">
        <v>133</v>
      </c>
      <c r="L349" s="174"/>
      <c r="M349" s="175" t="s">
        <v>19</v>
      </c>
      <c r="N349" s="176" t="s">
        <v>48</v>
      </c>
      <c r="P349" s="137">
        <f>O349*H349</f>
        <v>0</v>
      </c>
      <c r="Q349" s="137">
        <v>0.09</v>
      </c>
      <c r="R349" s="137">
        <f>Q349*H349</f>
        <v>0.27</v>
      </c>
      <c r="S349" s="137">
        <v>0</v>
      </c>
      <c r="T349" s="138">
        <f>S349*H349</f>
        <v>0</v>
      </c>
      <c r="AR349" s="139" t="s">
        <v>191</v>
      </c>
      <c r="AT349" s="139" t="s">
        <v>260</v>
      </c>
      <c r="AU349" s="139" t="s">
        <v>87</v>
      </c>
      <c r="AY349" s="18" t="s">
        <v>127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8" t="s">
        <v>85</v>
      </c>
      <c r="BK349" s="140">
        <f>ROUND(I349*H349,2)</f>
        <v>0</v>
      </c>
      <c r="BL349" s="18" t="s">
        <v>134</v>
      </c>
      <c r="BM349" s="139" t="s">
        <v>854</v>
      </c>
    </row>
    <row r="350" spans="2:65" s="1" customFormat="1" ht="19.2">
      <c r="B350" s="33"/>
      <c r="D350" s="141" t="s">
        <v>136</v>
      </c>
      <c r="F350" s="142" t="s">
        <v>853</v>
      </c>
      <c r="I350" s="143"/>
      <c r="L350" s="33"/>
      <c r="M350" s="144"/>
      <c r="T350" s="54"/>
      <c r="AT350" s="18" t="s">
        <v>136</v>
      </c>
      <c r="AU350" s="18" t="s">
        <v>87</v>
      </c>
    </row>
    <row r="351" spans="2:65" s="1" customFormat="1" ht="16.5" customHeight="1">
      <c r="B351" s="33"/>
      <c r="C351" s="167" t="s">
        <v>855</v>
      </c>
      <c r="D351" s="167" t="s">
        <v>260</v>
      </c>
      <c r="E351" s="168" t="s">
        <v>856</v>
      </c>
      <c r="F351" s="169" t="s">
        <v>857</v>
      </c>
      <c r="G351" s="170" t="s">
        <v>463</v>
      </c>
      <c r="H351" s="171">
        <v>3</v>
      </c>
      <c r="I351" s="172"/>
      <c r="J351" s="173">
        <f>ROUND(I351*H351,2)</f>
        <v>0</v>
      </c>
      <c r="K351" s="169" t="s">
        <v>702</v>
      </c>
      <c r="L351" s="174"/>
      <c r="M351" s="175" t="s">
        <v>19</v>
      </c>
      <c r="N351" s="176" t="s">
        <v>48</v>
      </c>
      <c r="P351" s="137">
        <f>O351*H351</f>
        <v>0</v>
      </c>
      <c r="Q351" s="137">
        <v>0</v>
      </c>
      <c r="R351" s="137">
        <f>Q351*H351</f>
        <v>0</v>
      </c>
      <c r="S351" s="137">
        <v>0</v>
      </c>
      <c r="T351" s="138">
        <f>S351*H351</f>
        <v>0</v>
      </c>
      <c r="AR351" s="139" t="s">
        <v>191</v>
      </c>
      <c r="AT351" s="139" t="s">
        <v>260</v>
      </c>
      <c r="AU351" s="139" t="s">
        <v>87</v>
      </c>
      <c r="AY351" s="18" t="s">
        <v>127</v>
      </c>
      <c r="BE351" s="140">
        <f>IF(N351="základní",J351,0)</f>
        <v>0</v>
      </c>
      <c r="BF351" s="140">
        <f>IF(N351="snížená",J351,0)</f>
        <v>0</v>
      </c>
      <c r="BG351" s="140">
        <f>IF(N351="zákl. přenesená",J351,0)</f>
        <v>0</v>
      </c>
      <c r="BH351" s="140">
        <f>IF(N351="sníž. přenesená",J351,0)</f>
        <v>0</v>
      </c>
      <c r="BI351" s="140">
        <f>IF(N351="nulová",J351,0)</f>
        <v>0</v>
      </c>
      <c r="BJ351" s="18" t="s">
        <v>85</v>
      </c>
      <c r="BK351" s="140">
        <f>ROUND(I351*H351,2)</f>
        <v>0</v>
      </c>
      <c r="BL351" s="18" t="s">
        <v>134</v>
      </c>
      <c r="BM351" s="139" t="s">
        <v>858</v>
      </c>
    </row>
    <row r="352" spans="2:65" s="1" customFormat="1" ht="10.199999999999999">
      <c r="B352" s="33"/>
      <c r="D352" s="141" t="s">
        <v>136</v>
      </c>
      <c r="F352" s="142" t="s">
        <v>857</v>
      </c>
      <c r="I352" s="143"/>
      <c r="L352" s="33"/>
      <c r="M352" s="144"/>
      <c r="T352" s="54"/>
      <c r="AT352" s="18" t="s">
        <v>136</v>
      </c>
      <c r="AU352" s="18" t="s">
        <v>87</v>
      </c>
    </row>
    <row r="353" spans="2:65" s="1" customFormat="1" ht="33" customHeight="1">
      <c r="B353" s="33"/>
      <c r="C353" s="128" t="s">
        <v>859</v>
      </c>
      <c r="D353" s="128" t="s">
        <v>129</v>
      </c>
      <c r="E353" s="129" t="s">
        <v>860</v>
      </c>
      <c r="F353" s="130" t="s">
        <v>861</v>
      </c>
      <c r="G353" s="131" t="s">
        <v>463</v>
      </c>
      <c r="H353" s="132">
        <v>2</v>
      </c>
      <c r="I353" s="133"/>
      <c r="J353" s="134">
        <f>ROUND(I353*H353,2)</f>
        <v>0</v>
      </c>
      <c r="K353" s="130" t="s">
        <v>133</v>
      </c>
      <c r="L353" s="33"/>
      <c r="M353" s="135" t="s">
        <v>19</v>
      </c>
      <c r="N353" s="136" t="s">
        <v>48</v>
      </c>
      <c r="P353" s="137">
        <f>O353*H353</f>
        <v>0</v>
      </c>
      <c r="Q353" s="137">
        <v>4.5614348739999997</v>
      </c>
      <c r="R353" s="137">
        <f>Q353*H353</f>
        <v>9.1228697479999994</v>
      </c>
      <c r="S353" s="137">
        <v>0</v>
      </c>
      <c r="T353" s="138">
        <f>S353*H353</f>
        <v>0</v>
      </c>
      <c r="AR353" s="139" t="s">
        <v>134</v>
      </c>
      <c r="AT353" s="139" t="s">
        <v>129</v>
      </c>
      <c r="AU353" s="139" t="s">
        <v>87</v>
      </c>
      <c r="AY353" s="18" t="s">
        <v>127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8" t="s">
        <v>85</v>
      </c>
      <c r="BK353" s="140">
        <f>ROUND(I353*H353,2)</f>
        <v>0</v>
      </c>
      <c r="BL353" s="18" t="s">
        <v>134</v>
      </c>
      <c r="BM353" s="139" t="s">
        <v>862</v>
      </c>
    </row>
    <row r="354" spans="2:65" s="1" customFormat="1" ht="38.4">
      <c r="B354" s="33"/>
      <c r="D354" s="141" t="s">
        <v>136</v>
      </c>
      <c r="F354" s="142" t="s">
        <v>863</v>
      </c>
      <c r="I354" s="143"/>
      <c r="L354" s="33"/>
      <c r="M354" s="144"/>
      <c r="T354" s="54"/>
      <c r="AT354" s="18" t="s">
        <v>136</v>
      </c>
      <c r="AU354" s="18" t="s">
        <v>87</v>
      </c>
    </row>
    <row r="355" spans="2:65" s="1" customFormat="1" ht="10.199999999999999">
      <c r="B355" s="33"/>
      <c r="D355" s="145" t="s">
        <v>138</v>
      </c>
      <c r="F355" s="146" t="s">
        <v>864</v>
      </c>
      <c r="I355" s="143"/>
      <c r="L355" s="33"/>
      <c r="M355" s="144"/>
      <c r="T355" s="54"/>
      <c r="AT355" s="18" t="s">
        <v>138</v>
      </c>
      <c r="AU355" s="18" t="s">
        <v>87</v>
      </c>
    </row>
    <row r="356" spans="2:65" s="1" customFormat="1" ht="24.15" customHeight="1">
      <c r="B356" s="33"/>
      <c r="C356" s="128" t="s">
        <v>865</v>
      </c>
      <c r="D356" s="128" t="s">
        <v>129</v>
      </c>
      <c r="E356" s="129" t="s">
        <v>866</v>
      </c>
      <c r="F356" s="130" t="s">
        <v>867</v>
      </c>
      <c r="G356" s="131" t="s">
        <v>463</v>
      </c>
      <c r="H356" s="132">
        <v>11</v>
      </c>
      <c r="I356" s="133"/>
      <c r="J356" s="134">
        <f>ROUND(I356*H356,2)</f>
        <v>0</v>
      </c>
      <c r="K356" s="130" t="s">
        <v>133</v>
      </c>
      <c r="L356" s="33"/>
      <c r="M356" s="135" t="s">
        <v>19</v>
      </c>
      <c r="N356" s="136" t="s">
        <v>48</v>
      </c>
      <c r="P356" s="137">
        <f>O356*H356</f>
        <v>0</v>
      </c>
      <c r="Q356" s="137">
        <v>0.217338</v>
      </c>
      <c r="R356" s="137">
        <f>Q356*H356</f>
        <v>2.3907180000000001</v>
      </c>
      <c r="S356" s="137">
        <v>0</v>
      </c>
      <c r="T356" s="138">
        <f>S356*H356</f>
        <v>0</v>
      </c>
      <c r="AR356" s="139" t="s">
        <v>134</v>
      </c>
      <c r="AT356" s="139" t="s">
        <v>129</v>
      </c>
      <c r="AU356" s="139" t="s">
        <v>87</v>
      </c>
      <c r="AY356" s="18" t="s">
        <v>127</v>
      </c>
      <c r="BE356" s="140">
        <f>IF(N356="základní",J356,0)</f>
        <v>0</v>
      </c>
      <c r="BF356" s="140">
        <f>IF(N356="snížená",J356,0)</f>
        <v>0</v>
      </c>
      <c r="BG356" s="140">
        <f>IF(N356="zákl. přenesená",J356,0)</f>
        <v>0</v>
      </c>
      <c r="BH356" s="140">
        <f>IF(N356="sníž. přenesená",J356,0)</f>
        <v>0</v>
      </c>
      <c r="BI356" s="140">
        <f>IF(N356="nulová",J356,0)</f>
        <v>0</v>
      </c>
      <c r="BJ356" s="18" t="s">
        <v>85</v>
      </c>
      <c r="BK356" s="140">
        <f>ROUND(I356*H356,2)</f>
        <v>0</v>
      </c>
      <c r="BL356" s="18" t="s">
        <v>134</v>
      </c>
      <c r="BM356" s="139" t="s">
        <v>868</v>
      </c>
    </row>
    <row r="357" spans="2:65" s="1" customFormat="1" ht="19.2">
      <c r="B357" s="33"/>
      <c r="D357" s="141" t="s">
        <v>136</v>
      </c>
      <c r="F357" s="142" t="s">
        <v>869</v>
      </c>
      <c r="I357" s="143"/>
      <c r="L357" s="33"/>
      <c r="M357" s="144"/>
      <c r="T357" s="54"/>
      <c r="AT357" s="18" t="s">
        <v>136</v>
      </c>
      <c r="AU357" s="18" t="s">
        <v>87</v>
      </c>
    </row>
    <row r="358" spans="2:65" s="1" customFormat="1" ht="10.199999999999999">
      <c r="B358" s="33"/>
      <c r="D358" s="145" t="s">
        <v>138</v>
      </c>
      <c r="F358" s="146" t="s">
        <v>870</v>
      </c>
      <c r="I358" s="143"/>
      <c r="L358" s="33"/>
      <c r="M358" s="144"/>
      <c r="T358" s="54"/>
      <c r="AT358" s="18" t="s">
        <v>138</v>
      </c>
      <c r="AU358" s="18" t="s">
        <v>87</v>
      </c>
    </row>
    <row r="359" spans="2:65" s="1" customFormat="1" ht="21.75" customHeight="1">
      <c r="B359" s="33"/>
      <c r="C359" s="167" t="s">
        <v>871</v>
      </c>
      <c r="D359" s="167" t="s">
        <v>260</v>
      </c>
      <c r="E359" s="168" t="s">
        <v>872</v>
      </c>
      <c r="F359" s="169" t="s">
        <v>873</v>
      </c>
      <c r="G359" s="170" t="s">
        <v>463</v>
      </c>
      <c r="H359" s="171">
        <v>11</v>
      </c>
      <c r="I359" s="172"/>
      <c r="J359" s="173">
        <f>ROUND(I359*H359,2)</f>
        <v>0</v>
      </c>
      <c r="K359" s="169" t="s">
        <v>133</v>
      </c>
      <c r="L359" s="174"/>
      <c r="M359" s="175" t="s">
        <v>19</v>
      </c>
      <c r="N359" s="176" t="s">
        <v>48</v>
      </c>
      <c r="P359" s="137">
        <f>O359*H359</f>
        <v>0</v>
      </c>
      <c r="Q359" s="137">
        <v>0.19600000000000001</v>
      </c>
      <c r="R359" s="137">
        <f>Q359*H359</f>
        <v>2.1560000000000001</v>
      </c>
      <c r="S359" s="137">
        <v>0</v>
      </c>
      <c r="T359" s="138">
        <f>S359*H359</f>
        <v>0</v>
      </c>
      <c r="AR359" s="139" t="s">
        <v>191</v>
      </c>
      <c r="AT359" s="139" t="s">
        <v>260</v>
      </c>
      <c r="AU359" s="139" t="s">
        <v>87</v>
      </c>
      <c r="AY359" s="18" t="s">
        <v>127</v>
      </c>
      <c r="BE359" s="140">
        <f>IF(N359="základní",J359,0)</f>
        <v>0</v>
      </c>
      <c r="BF359" s="140">
        <f>IF(N359="snížená",J359,0)</f>
        <v>0</v>
      </c>
      <c r="BG359" s="140">
        <f>IF(N359="zákl. přenesená",J359,0)</f>
        <v>0</v>
      </c>
      <c r="BH359" s="140">
        <f>IF(N359="sníž. přenesená",J359,0)</f>
        <v>0</v>
      </c>
      <c r="BI359" s="140">
        <f>IF(N359="nulová",J359,0)</f>
        <v>0</v>
      </c>
      <c r="BJ359" s="18" t="s">
        <v>85</v>
      </c>
      <c r="BK359" s="140">
        <f>ROUND(I359*H359,2)</f>
        <v>0</v>
      </c>
      <c r="BL359" s="18" t="s">
        <v>134</v>
      </c>
      <c r="BM359" s="139" t="s">
        <v>874</v>
      </c>
    </row>
    <row r="360" spans="2:65" s="1" customFormat="1" ht="10.199999999999999">
      <c r="B360" s="33"/>
      <c r="D360" s="141" t="s">
        <v>136</v>
      </c>
      <c r="F360" s="142" t="s">
        <v>873</v>
      </c>
      <c r="I360" s="143"/>
      <c r="L360" s="33"/>
      <c r="M360" s="144"/>
      <c r="T360" s="54"/>
      <c r="AT360" s="18" t="s">
        <v>136</v>
      </c>
      <c r="AU360" s="18" t="s">
        <v>87</v>
      </c>
    </row>
    <row r="361" spans="2:65" s="1" customFormat="1" ht="24.15" customHeight="1">
      <c r="B361" s="33"/>
      <c r="C361" s="128" t="s">
        <v>875</v>
      </c>
      <c r="D361" s="128" t="s">
        <v>129</v>
      </c>
      <c r="E361" s="129" t="s">
        <v>876</v>
      </c>
      <c r="F361" s="130" t="s">
        <v>877</v>
      </c>
      <c r="G361" s="131" t="s">
        <v>463</v>
      </c>
      <c r="H361" s="132">
        <v>3</v>
      </c>
      <c r="I361" s="133"/>
      <c r="J361" s="134">
        <f>ROUND(I361*H361,2)</f>
        <v>0</v>
      </c>
      <c r="K361" s="130" t="s">
        <v>133</v>
      </c>
      <c r="L361" s="33"/>
      <c r="M361" s="135" t="s">
        <v>19</v>
      </c>
      <c r="N361" s="136" t="s">
        <v>48</v>
      </c>
      <c r="P361" s="137">
        <f>O361*H361</f>
        <v>0</v>
      </c>
      <c r="Q361" s="137">
        <v>0.217338</v>
      </c>
      <c r="R361" s="137">
        <f>Q361*H361</f>
        <v>0.65201399999999998</v>
      </c>
      <c r="S361" s="137">
        <v>0</v>
      </c>
      <c r="T361" s="138">
        <f>S361*H361</f>
        <v>0</v>
      </c>
      <c r="AR361" s="139" t="s">
        <v>134</v>
      </c>
      <c r="AT361" s="139" t="s">
        <v>129</v>
      </c>
      <c r="AU361" s="139" t="s">
        <v>87</v>
      </c>
      <c r="AY361" s="18" t="s">
        <v>127</v>
      </c>
      <c r="BE361" s="140">
        <f>IF(N361="základní",J361,0)</f>
        <v>0</v>
      </c>
      <c r="BF361" s="140">
        <f>IF(N361="snížená",J361,0)</f>
        <v>0</v>
      </c>
      <c r="BG361" s="140">
        <f>IF(N361="zákl. přenesená",J361,0)</f>
        <v>0</v>
      </c>
      <c r="BH361" s="140">
        <f>IF(N361="sníž. přenesená",J361,0)</f>
        <v>0</v>
      </c>
      <c r="BI361" s="140">
        <f>IF(N361="nulová",J361,0)</f>
        <v>0</v>
      </c>
      <c r="BJ361" s="18" t="s">
        <v>85</v>
      </c>
      <c r="BK361" s="140">
        <f>ROUND(I361*H361,2)</f>
        <v>0</v>
      </c>
      <c r="BL361" s="18" t="s">
        <v>134</v>
      </c>
      <c r="BM361" s="139" t="s">
        <v>878</v>
      </c>
    </row>
    <row r="362" spans="2:65" s="1" customFormat="1" ht="19.2">
      <c r="B362" s="33"/>
      <c r="D362" s="141" t="s">
        <v>136</v>
      </c>
      <c r="F362" s="142" t="s">
        <v>877</v>
      </c>
      <c r="I362" s="143"/>
      <c r="L362" s="33"/>
      <c r="M362" s="144"/>
      <c r="T362" s="54"/>
      <c r="AT362" s="18" t="s">
        <v>136</v>
      </c>
      <c r="AU362" s="18" t="s">
        <v>87</v>
      </c>
    </row>
    <row r="363" spans="2:65" s="1" customFormat="1" ht="10.199999999999999">
      <c r="B363" s="33"/>
      <c r="D363" s="145" t="s">
        <v>138</v>
      </c>
      <c r="F363" s="146" t="s">
        <v>879</v>
      </c>
      <c r="I363" s="143"/>
      <c r="L363" s="33"/>
      <c r="M363" s="144"/>
      <c r="T363" s="54"/>
      <c r="AT363" s="18" t="s">
        <v>138</v>
      </c>
      <c r="AU363" s="18" t="s">
        <v>87</v>
      </c>
    </row>
    <row r="364" spans="2:65" s="1" customFormat="1" ht="16.5" customHeight="1">
      <c r="B364" s="33"/>
      <c r="C364" s="167" t="s">
        <v>880</v>
      </c>
      <c r="D364" s="167" t="s">
        <v>260</v>
      </c>
      <c r="E364" s="168" t="s">
        <v>881</v>
      </c>
      <c r="F364" s="169" t="s">
        <v>882</v>
      </c>
      <c r="G364" s="170" t="s">
        <v>463</v>
      </c>
      <c r="H364" s="171">
        <v>3</v>
      </c>
      <c r="I364" s="172"/>
      <c r="J364" s="173">
        <f>ROUND(I364*H364,2)</f>
        <v>0</v>
      </c>
      <c r="K364" s="169" t="s">
        <v>133</v>
      </c>
      <c r="L364" s="174"/>
      <c r="M364" s="175" t="s">
        <v>19</v>
      </c>
      <c r="N364" s="176" t="s">
        <v>48</v>
      </c>
      <c r="P364" s="137">
        <f>O364*H364</f>
        <v>0</v>
      </c>
      <c r="Q364" s="137">
        <v>5.0599999999999999E-2</v>
      </c>
      <c r="R364" s="137">
        <f>Q364*H364</f>
        <v>0.15179999999999999</v>
      </c>
      <c r="S364" s="137">
        <v>0</v>
      </c>
      <c r="T364" s="138">
        <f>S364*H364</f>
        <v>0</v>
      </c>
      <c r="AR364" s="139" t="s">
        <v>191</v>
      </c>
      <c r="AT364" s="139" t="s">
        <v>260</v>
      </c>
      <c r="AU364" s="139" t="s">
        <v>87</v>
      </c>
      <c r="AY364" s="18" t="s">
        <v>127</v>
      </c>
      <c r="BE364" s="140">
        <f>IF(N364="základní",J364,0)</f>
        <v>0</v>
      </c>
      <c r="BF364" s="140">
        <f>IF(N364="snížená",J364,0)</f>
        <v>0</v>
      </c>
      <c r="BG364" s="140">
        <f>IF(N364="zákl. přenesená",J364,0)</f>
        <v>0</v>
      </c>
      <c r="BH364" s="140">
        <f>IF(N364="sníž. přenesená",J364,0)</f>
        <v>0</v>
      </c>
      <c r="BI364" s="140">
        <f>IF(N364="nulová",J364,0)</f>
        <v>0</v>
      </c>
      <c r="BJ364" s="18" t="s">
        <v>85</v>
      </c>
      <c r="BK364" s="140">
        <f>ROUND(I364*H364,2)</f>
        <v>0</v>
      </c>
      <c r="BL364" s="18" t="s">
        <v>134</v>
      </c>
      <c r="BM364" s="139" t="s">
        <v>883</v>
      </c>
    </row>
    <row r="365" spans="2:65" s="1" customFormat="1" ht="10.199999999999999">
      <c r="B365" s="33"/>
      <c r="D365" s="141" t="s">
        <v>136</v>
      </c>
      <c r="F365" s="142" t="s">
        <v>882</v>
      </c>
      <c r="I365" s="143"/>
      <c r="L365" s="33"/>
      <c r="M365" s="144"/>
      <c r="T365" s="54"/>
      <c r="AT365" s="18" t="s">
        <v>136</v>
      </c>
      <c r="AU365" s="18" t="s">
        <v>87</v>
      </c>
    </row>
    <row r="366" spans="2:65" s="1" customFormat="1" ht="16.5" customHeight="1">
      <c r="B366" s="33"/>
      <c r="C366" s="167" t="s">
        <v>884</v>
      </c>
      <c r="D366" s="167" t="s">
        <v>260</v>
      </c>
      <c r="E366" s="168" t="s">
        <v>885</v>
      </c>
      <c r="F366" s="169" t="s">
        <v>886</v>
      </c>
      <c r="G366" s="170" t="s">
        <v>463</v>
      </c>
      <c r="H366" s="171">
        <v>3</v>
      </c>
      <c r="I366" s="172"/>
      <c r="J366" s="173">
        <f>ROUND(I366*H366,2)</f>
        <v>0</v>
      </c>
      <c r="K366" s="169" t="s">
        <v>133</v>
      </c>
      <c r="L366" s="174"/>
      <c r="M366" s="175" t="s">
        <v>19</v>
      </c>
      <c r="N366" s="176" t="s">
        <v>48</v>
      </c>
      <c r="P366" s="137">
        <f>O366*H366</f>
        <v>0</v>
      </c>
      <c r="Q366" s="137">
        <v>4.4999999999999997E-3</v>
      </c>
      <c r="R366" s="137">
        <f>Q366*H366</f>
        <v>1.3499999999999998E-2</v>
      </c>
      <c r="S366" s="137">
        <v>0</v>
      </c>
      <c r="T366" s="138">
        <f>S366*H366</f>
        <v>0</v>
      </c>
      <c r="AR366" s="139" t="s">
        <v>191</v>
      </c>
      <c r="AT366" s="139" t="s">
        <v>260</v>
      </c>
      <c r="AU366" s="139" t="s">
        <v>87</v>
      </c>
      <c r="AY366" s="18" t="s">
        <v>127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8" t="s">
        <v>85</v>
      </c>
      <c r="BK366" s="140">
        <f>ROUND(I366*H366,2)</f>
        <v>0</v>
      </c>
      <c r="BL366" s="18" t="s">
        <v>134</v>
      </c>
      <c r="BM366" s="139" t="s">
        <v>887</v>
      </c>
    </row>
    <row r="367" spans="2:65" s="1" customFormat="1" ht="10.199999999999999">
      <c r="B367" s="33"/>
      <c r="D367" s="141" t="s">
        <v>136</v>
      </c>
      <c r="F367" s="142" t="s">
        <v>886</v>
      </c>
      <c r="I367" s="143"/>
      <c r="L367" s="33"/>
      <c r="M367" s="144"/>
      <c r="T367" s="54"/>
      <c r="AT367" s="18" t="s">
        <v>136</v>
      </c>
      <c r="AU367" s="18" t="s">
        <v>87</v>
      </c>
    </row>
    <row r="368" spans="2:65" s="1" customFormat="1" ht="21.75" customHeight="1">
      <c r="B368" s="33"/>
      <c r="C368" s="128" t="s">
        <v>888</v>
      </c>
      <c r="D368" s="128" t="s">
        <v>129</v>
      </c>
      <c r="E368" s="129" t="s">
        <v>545</v>
      </c>
      <c r="F368" s="130" t="s">
        <v>889</v>
      </c>
      <c r="G368" s="131" t="s">
        <v>473</v>
      </c>
      <c r="H368" s="132">
        <v>1</v>
      </c>
      <c r="I368" s="133"/>
      <c r="J368" s="134">
        <f>ROUND(I368*H368,2)</f>
        <v>0</v>
      </c>
      <c r="K368" s="130" t="s">
        <v>702</v>
      </c>
      <c r="L368" s="33"/>
      <c r="M368" s="135" t="s">
        <v>19</v>
      </c>
      <c r="N368" s="136" t="s">
        <v>48</v>
      </c>
      <c r="P368" s="137">
        <f>O368*H368</f>
        <v>0</v>
      </c>
      <c r="Q368" s="137">
        <v>8.5</v>
      </c>
      <c r="R368" s="137">
        <f>Q368*H368</f>
        <v>8.5</v>
      </c>
      <c r="S368" s="137">
        <v>0</v>
      </c>
      <c r="T368" s="138">
        <f>S368*H368</f>
        <v>0</v>
      </c>
      <c r="AR368" s="139" t="s">
        <v>134</v>
      </c>
      <c r="AT368" s="139" t="s">
        <v>129</v>
      </c>
      <c r="AU368" s="139" t="s">
        <v>87</v>
      </c>
      <c r="AY368" s="18" t="s">
        <v>127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8" t="s">
        <v>85</v>
      </c>
      <c r="BK368" s="140">
        <f>ROUND(I368*H368,2)</f>
        <v>0</v>
      </c>
      <c r="BL368" s="18" t="s">
        <v>134</v>
      </c>
      <c r="BM368" s="139" t="s">
        <v>890</v>
      </c>
    </row>
    <row r="369" spans="2:65" s="1" customFormat="1" ht="10.199999999999999">
      <c r="B369" s="33"/>
      <c r="D369" s="141" t="s">
        <v>136</v>
      </c>
      <c r="F369" s="142" t="s">
        <v>889</v>
      </c>
      <c r="I369" s="143"/>
      <c r="L369" s="33"/>
      <c r="M369" s="144"/>
      <c r="T369" s="54"/>
      <c r="AT369" s="18" t="s">
        <v>136</v>
      </c>
      <c r="AU369" s="18" t="s">
        <v>87</v>
      </c>
    </row>
    <row r="370" spans="2:65" s="11" customFormat="1" ht="22.8" customHeight="1">
      <c r="B370" s="116"/>
      <c r="D370" s="117" t="s">
        <v>76</v>
      </c>
      <c r="E370" s="126" t="s">
        <v>198</v>
      </c>
      <c r="F370" s="126" t="s">
        <v>338</v>
      </c>
      <c r="I370" s="119"/>
      <c r="J370" s="127">
        <f>BK370</f>
        <v>0</v>
      </c>
      <c r="L370" s="116"/>
      <c r="M370" s="121"/>
      <c r="P370" s="122">
        <f>SUM(P371:P395)</f>
        <v>0</v>
      </c>
      <c r="R370" s="122">
        <f>SUM(R371:R395)</f>
        <v>14.036173198</v>
      </c>
      <c r="T370" s="123">
        <f>SUM(T371:T395)</f>
        <v>0</v>
      </c>
      <c r="AR370" s="117" t="s">
        <v>85</v>
      </c>
      <c r="AT370" s="124" t="s">
        <v>76</v>
      </c>
      <c r="AU370" s="124" t="s">
        <v>85</v>
      </c>
      <c r="AY370" s="117" t="s">
        <v>127</v>
      </c>
      <c r="BK370" s="125">
        <f>SUM(BK371:BK395)</f>
        <v>0</v>
      </c>
    </row>
    <row r="371" spans="2:65" s="1" customFormat="1" ht="33" customHeight="1">
      <c r="B371" s="33"/>
      <c r="C371" s="128" t="s">
        <v>891</v>
      </c>
      <c r="D371" s="128" t="s">
        <v>129</v>
      </c>
      <c r="E371" s="129" t="s">
        <v>399</v>
      </c>
      <c r="F371" s="130" t="s">
        <v>400</v>
      </c>
      <c r="G371" s="131" t="s">
        <v>268</v>
      </c>
      <c r="H371" s="132">
        <v>26</v>
      </c>
      <c r="I371" s="133"/>
      <c r="J371" s="134">
        <f>ROUND(I371*H371,2)</f>
        <v>0</v>
      </c>
      <c r="K371" s="130" t="s">
        <v>133</v>
      </c>
      <c r="L371" s="33"/>
      <c r="M371" s="135" t="s">
        <v>19</v>
      </c>
      <c r="N371" s="136" t="s">
        <v>48</v>
      </c>
      <c r="P371" s="137">
        <f>O371*H371</f>
        <v>0</v>
      </c>
      <c r="Q371" s="137">
        <v>6.0506299999999998E-4</v>
      </c>
      <c r="R371" s="137">
        <f>Q371*H371</f>
        <v>1.5731637999999999E-2</v>
      </c>
      <c r="S371" s="137">
        <v>0</v>
      </c>
      <c r="T371" s="138">
        <f>S371*H371</f>
        <v>0</v>
      </c>
      <c r="AR371" s="139" t="s">
        <v>134</v>
      </c>
      <c r="AT371" s="139" t="s">
        <v>129</v>
      </c>
      <c r="AU371" s="139" t="s">
        <v>87</v>
      </c>
      <c r="AY371" s="18" t="s">
        <v>127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8" t="s">
        <v>85</v>
      </c>
      <c r="BK371" s="140">
        <f>ROUND(I371*H371,2)</f>
        <v>0</v>
      </c>
      <c r="BL371" s="18" t="s">
        <v>134</v>
      </c>
      <c r="BM371" s="139" t="s">
        <v>892</v>
      </c>
    </row>
    <row r="372" spans="2:65" s="1" customFormat="1" ht="38.4">
      <c r="B372" s="33"/>
      <c r="D372" s="141" t="s">
        <v>136</v>
      </c>
      <c r="F372" s="142" t="s">
        <v>402</v>
      </c>
      <c r="I372" s="143"/>
      <c r="L372" s="33"/>
      <c r="M372" s="144"/>
      <c r="T372" s="54"/>
      <c r="AT372" s="18" t="s">
        <v>136</v>
      </c>
      <c r="AU372" s="18" t="s">
        <v>87</v>
      </c>
    </row>
    <row r="373" spans="2:65" s="1" customFormat="1" ht="10.199999999999999">
      <c r="B373" s="33"/>
      <c r="D373" s="145" t="s">
        <v>138</v>
      </c>
      <c r="F373" s="146" t="s">
        <v>403</v>
      </c>
      <c r="I373" s="143"/>
      <c r="L373" s="33"/>
      <c r="M373" s="144"/>
      <c r="T373" s="54"/>
      <c r="AT373" s="18" t="s">
        <v>138</v>
      </c>
      <c r="AU373" s="18" t="s">
        <v>87</v>
      </c>
    </row>
    <row r="374" spans="2:65" s="1" customFormat="1" ht="16.5" customHeight="1">
      <c r="B374" s="33"/>
      <c r="C374" s="128" t="s">
        <v>893</v>
      </c>
      <c r="D374" s="128" t="s">
        <v>129</v>
      </c>
      <c r="E374" s="129" t="s">
        <v>405</v>
      </c>
      <c r="F374" s="130" t="s">
        <v>406</v>
      </c>
      <c r="G374" s="131" t="s">
        <v>268</v>
      </c>
      <c r="H374" s="132">
        <v>26</v>
      </c>
      <c r="I374" s="133"/>
      <c r="J374" s="134">
        <f>ROUND(I374*H374,2)</f>
        <v>0</v>
      </c>
      <c r="K374" s="130" t="s">
        <v>133</v>
      </c>
      <c r="L374" s="33"/>
      <c r="M374" s="135" t="s">
        <v>19</v>
      </c>
      <c r="N374" s="136" t="s">
        <v>48</v>
      </c>
      <c r="P374" s="137">
        <f>O374*H374</f>
        <v>0</v>
      </c>
      <c r="Q374" s="137">
        <v>1.2950000000000001E-6</v>
      </c>
      <c r="R374" s="137">
        <f>Q374*H374</f>
        <v>3.3670000000000001E-5</v>
      </c>
      <c r="S374" s="137">
        <v>0</v>
      </c>
      <c r="T374" s="138">
        <f>S374*H374</f>
        <v>0</v>
      </c>
      <c r="AR374" s="139" t="s">
        <v>134</v>
      </c>
      <c r="AT374" s="139" t="s">
        <v>129</v>
      </c>
      <c r="AU374" s="139" t="s">
        <v>87</v>
      </c>
      <c r="AY374" s="18" t="s">
        <v>127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8" t="s">
        <v>85</v>
      </c>
      <c r="BK374" s="140">
        <f>ROUND(I374*H374,2)</f>
        <v>0</v>
      </c>
      <c r="BL374" s="18" t="s">
        <v>134</v>
      </c>
      <c r="BM374" s="139" t="s">
        <v>894</v>
      </c>
    </row>
    <row r="375" spans="2:65" s="1" customFormat="1" ht="19.2">
      <c r="B375" s="33"/>
      <c r="D375" s="141" t="s">
        <v>136</v>
      </c>
      <c r="F375" s="142" t="s">
        <v>408</v>
      </c>
      <c r="I375" s="143"/>
      <c r="L375" s="33"/>
      <c r="M375" s="144"/>
      <c r="T375" s="54"/>
      <c r="AT375" s="18" t="s">
        <v>136</v>
      </c>
      <c r="AU375" s="18" t="s">
        <v>87</v>
      </c>
    </row>
    <row r="376" spans="2:65" s="1" customFormat="1" ht="10.199999999999999">
      <c r="B376" s="33"/>
      <c r="D376" s="145" t="s">
        <v>138</v>
      </c>
      <c r="F376" s="146" t="s">
        <v>409</v>
      </c>
      <c r="I376" s="143"/>
      <c r="L376" s="33"/>
      <c r="M376" s="144"/>
      <c r="T376" s="54"/>
      <c r="AT376" s="18" t="s">
        <v>138</v>
      </c>
      <c r="AU376" s="18" t="s">
        <v>87</v>
      </c>
    </row>
    <row r="377" spans="2:65" s="1" customFormat="1" ht="24.15" customHeight="1">
      <c r="B377" s="33"/>
      <c r="C377" s="128" t="s">
        <v>895</v>
      </c>
      <c r="D377" s="128" t="s">
        <v>129</v>
      </c>
      <c r="E377" s="129" t="s">
        <v>896</v>
      </c>
      <c r="F377" s="130" t="s">
        <v>897</v>
      </c>
      <c r="G377" s="131" t="s">
        <v>268</v>
      </c>
      <c r="H377" s="132">
        <v>26</v>
      </c>
      <c r="I377" s="133"/>
      <c r="J377" s="134">
        <f>ROUND(I377*H377,2)</f>
        <v>0</v>
      </c>
      <c r="K377" s="130" t="s">
        <v>133</v>
      </c>
      <c r="L377" s="33"/>
      <c r="M377" s="135" t="s">
        <v>19</v>
      </c>
      <c r="N377" s="136" t="s">
        <v>48</v>
      </c>
      <c r="P377" s="137">
        <f>O377*H377</f>
        <v>0</v>
      </c>
      <c r="Q377" s="137">
        <v>1.6449999999999999E-6</v>
      </c>
      <c r="R377" s="137">
        <f>Q377*H377</f>
        <v>4.2769999999999999E-5</v>
      </c>
      <c r="S377" s="137">
        <v>0</v>
      </c>
      <c r="T377" s="138">
        <f>S377*H377</f>
        <v>0</v>
      </c>
      <c r="AR377" s="139" t="s">
        <v>134</v>
      </c>
      <c r="AT377" s="139" t="s">
        <v>129</v>
      </c>
      <c r="AU377" s="139" t="s">
        <v>87</v>
      </c>
      <c r="AY377" s="18" t="s">
        <v>127</v>
      </c>
      <c r="BE377" s="140">
        <f>IF(N377="základní",J377,0)</f>
        <v>0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8" t="s">
        <v>85</v>
      </c>
      <c r="BK377" s="140">
        <f>ROUND(I377*H377,2)</f>
        <v>0</v>
      </c>
      <c r="BL377" s="18" t="s">
        <v>134</v>
      </c>
      <c r="BM377" s="139" t="s">
        <v>898</v>
      </c>
    </row>
    <row r="378" spans="2:65" s="1" customFormat="1" ht="19.2">
      <c r="B378" s="33"/>
      <c r="D378" s="141" t="s">
        <v>136</v>
      </c>
      <c r="F378" s="142" t="s">
        <v>899</v>
      </c>
      <c r="I378" s="143"/>
      <c r="L378" s="33"/>
      <c r="M378" s="144"/>
      <c r="T378" s="54"/>
      <c r="AT378" s="18" t="s">
        <v>136</v>
      </c>
      <c r="AU378" s="18" t="s">
        <v>87</v>
      </c>
    </row>
    <row r="379" spans="2:65" s="1" customFormat="1" ht="10.199999999999999">
      <c r="B379" s="33"/>
      <c r="D379" s="145" t="s">
        <v>138</v>
      </c>
      <c r="F379" s="146" t="s">
        <v>900</v>
      </c>
      <c r="I379" s="143"/>
      <c r="L379" s="33"/>
      <c r="M379" s="144"/>
      <c r="T379" s="54"/>
      <c r="AT379" s="18" t="s">
        <v>138</v>
      </c>
      <c r="AU379" s="18" t="s">
        <v>87</v>
      </c>
    </row>
    <row r="380" spans="2:65" s="13" customFormat="1" ht="10.199999999999999">
      <c r="B380" s="153"/>
      <c r="D380" s="141" t="s">
        <v>140</v>
      </c>
      <c r="E380" s="154" t="s">
        <v>19</v>
      </c>
      <c r="F380" s="155" t="s">
        <v>901</v>
      </c>
      <c r="H380" s="156">
        <v>26</v>
      </c>
      <c r="I380" s="157"/>
      <c r="L380" s="153"/>
      <c r="M380" s="158"/>
      <c r="T380" s="159"/>
      <c r="AT380" s="154" t="s">
        <v>140</v>
      </c>
      <c r="AU380" s="154" t="s">
        <v>87</v>
      </c>
      <c r="AV380" s="13" t="s">
        <v>87</v>
      </c>
      <c r="AW380" s="13" t="s">
        <v>36</v>
      </c>
      <c r="AX380" s="13" t="s">
        <v>85</v>
      </c>
      <c r="AY380" s="154" t="s">
        <v>127</v>
      </c>
    </row>
    <row r="381" spans="2:65" s="1" customFormat="1" ht="24.15" customHeight="1">
      <c r="B381" s="33"/>
      <c r="C381" s="128" t="s">
        <v>902</v>
      </c>
      <c r="D381" s="128" t="s">
        <v>129</v>
      </c>
      <c r="E381" s="129" t="s">
        <v>903</v>
      </c>
      <c r="F381" s="130" t="s">
        <v>904</v>
      </c>
      <c r="G381" s="131" t="s">
        <v>268</v>
      </c>
      <c r="H381" s="132">
        <v>28.8</v>
      </c>
      <c r="I381" s="133"/>
      <c r="J381" s="134">
        <f>ROUND(I381*H381,2)</f>
        <v>0</v>
      </c>
      <c r="K381" s="130" t="s">
        <v>133</v>
      </c>
      <c r="L381" s="33"/>
      <c r="M381" s="135" t="s">
        <v>19</v>
      </c>
      <c r="N381" s="136" t="s">
        <v>48</v>
      </c>
      <c r="P381" s="137">
        <f>O381*H381</f>
        <v>0</v>
      </c>
      <c r="Q381" s="137">
        <v>0.43540489999999998</v>
      </c>
      <c r="R381" s="137">
        <f>Q381*H381</f>
        <v>12.53966112</v>
      </c>
      <c r="S381" s="137">
        <v>0</v>
      </c>
      <c r="T381" s="138">
        <f>S381*H381</f>
        <v>0</v>
      </c>
      <c r="AR381" s="139" t="s">
        <v>134</v>
      </c>
      <c r="AT381" s="139" t="s">
        <v>129</v>
      </c>
      <c r="AU381" s="139" t="s">
        <v>87</v>
      </c>
      <c r="AY381" s="18" t="s">
        <v>127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8" t="s">
        <v>85</v>
      </c>
      <c r="BK381" s="140">
        <f>ROUND(I381*H381,2)</f>
        <v>0</v>
      </c>
      <c r="BL381" s="18" t="s">
        <v>134</v>
      </c>
      <c r="BM381" s="139" t="s">
        <v>905</v>
      </c>
    </row>
    <row r="382" spans="2:65" s="1" customFormat="1" ht="19.2">
      <c r="B382" s="33"/>
      <c r="D382" s="141" t="s">
        <v>136</v>
      </c>
      <c r="F382" s="142" t="s">
        <v>906</v>
      </c>
      <c r="I382" s="143"/>
      <c r="L382" s="33"/>
      <c r="M382" s="144"/>
      <c r="T382" s="54"/>
      <c r="AT382" s="18" t="s">
        <v>136</v>
      </c>
      <c r="AU382" s="18" t="s">
        <v>87</v>
      </c>
    </row>
    <row r="383" spans="2:65" s="1" customFormat="1" ht="10.199999999999999">
      <c r="B383" s="33"/>
      <c r="D383" s="145" t="s">
        <v>138</v>
      </c>
      <c r="F383" s="146" t="s">
        <v>907</v>
      </c>
      <c r="I383" s="143"/>
      <c r="L383" s="33"/>
      <c r="M383" s="144"/>
      <c r="T383" s="54"/>
      <c r="AT383" s="18" t="s">
        <v>138</v>
      </c>
      <c r="AU383" s="18" t="s">
        <v>87</v>
      </c>
    </row>
    <row r="384" spans="2:65" s="1" customFormat="1" ht="24.15" customHeight="1">
      <c r="B384" s="33"/>
      <c r="C384" s="128" t="s">
        <v>908</v>
      </c>
      <c r="D384" s="128" t="s">
        <v>129</v>
      </c>
      <c r="E384" s="129" t="s">
        <v>909</v>
      </c>
      <c r="F384" s="130" t="s">
        <v>910</v>
      </c>
      <c r="G384" s="131" t="s">
        <v>463</v>
      </c>
      <c r="H384" s="132">
        <v>6</v>
      </c>
      <c r="I384" s="133"/>
      <c r="J384" s="134">
        <f>ROUND(I384*H384,2)</f>
        <v>0</v>
      </c>
      <c r="K384" s="130" t="s">
        <v>133</v>
      </c>
      <c r="L384" s="33"/>
      <c r="M384" s="135" t="s">
        <v>19</v>
      </c>
      <c r="N384" s="136" t="s">
        <v>48</v>
      </c>
      <c r="P384" s="137">
        <f>O384*H384</f>
        <v>0</v>
      </c>
      <c r="Q384" s="137">
        <v>0.244584</v>
      </c>
      <c r="R384" s="137">
        <f>Q384*H384</f>
        <v>1.4675039999999999</v>
      </c>
      <c r="S384" s="137">
        <v>0</v>
      </c>
      <c r="T384" s="138">
        <f>S384*H384</f>
        <v>0</v>
      </c>
      <c r="AR384" s="139" t="s">
        <v>134</v>
      </c>
      <c r="AT384" s="139" t="s">
        <v>129</v>
      </c>
      <c r="AU384" s="139" t="s">
        <v>87</v>
      </c>
      <c r="AY384" s="18" t="s">
        <v>127</v>
      </c>
      <c r="BE384" s="140">
        <f>IF(N384="základní",J384,0)</f>
        <v>0</v>
      </c>
      <c r="BF384" s="140">
        <f>IF(N384="snížená",J384,0)</f>
        <v>0</v>
      </c>
      <c r="BG384" s="140">
        <f>IF(N384="zákl. přenesená",J384,0)</f>
        <v>0</v>
      </c>
      <c r="BH384" s="140">
        <f>IF(N384="sníž. přenesená",J384,0)</f>
        <v>0</v>
      </c>
      <c r="BI384" s="140">
        <f>IF(N384="nulová",J384,0)</f>
        <v>0</v>
      </c>
      <c r="BJ384" s="18" t="s">
        <v>85</v>
      </c>
      <c r="BK384" s="140">
        <f>ROUND(I384*H384,2)</f>
        <v>0</v>
      </c>
      <c r="BL384" s="18" t="s">
        <v>134</v>
      </c>
      <c r="BM384" s="139" t="s">
        <v>911</v>
      </c>
    </row>
    <row r="385" spans="2:65" s="1" customFormat="1" ht="19.2">
      <c r="B385" s="33"/>
      <c r="D385" s="141" t="s">
        <v>136</v>
      </c>
      <c r="F385" s="142" t="s">
        <v>912</v>
      </c>
      <c r="I385" s="143"/>
      <c r="L385" s="33"/>
      <c r="M385" s="144"/>
      <c r="T385" s="54"/>
      <c r="AT385" s="18" t="s">
        <v>136</v>
      </c>
      <c r="AU385" s="18" t="s">
        <v>87</v>
      </c>
    </row>
    <row r="386" spans="2:65" s="1" customFormat="1" ht="10.199999999999999">
      <c r="B386" s="33"/>
      <c r="D386" s="145" t="s">
        <v>138</v>
      </c>
      <c r="F386" s="146" t="s">
        <v>913</v>
      </c>
      <c r="I386" s="143"/>
      <c r="L386" s="33"/>
      <c r="M386" s="144"/>
      <c r="T386" s="54"/>
      <c r="AT386" s="18" t="s">
        <v>138</v>
      </c>
      <c r="AU386" s="18" t="s">
        <v>87</v>
      </c>
    </row>
    <row r="387" spans="2:65" s="1" customFormat="1" ht="24.15" customHeight="1">
      <c r="B387" s="33"/>
      <c r="C387" s="128" t="s">
        <v>914</v>
      </c>
      <c r="D387" s="128" t="s">
        <v>129</v>
      </c>
      <c r="E387" s="129" t="s">
        <v>915</v>
      </c>
      <c r="F387" s="130" t="s">
        <v>916</v>
      </c>
      <c r="G387" s="131" t="s">
        <v>463</v>
      </c>
      <c r="H387" s="132">
        <v>6</v>
      </c>
      <c r="I387" s="133"/>
      <c r="J387" s="134">
        <f>ROUND(I387*H387,2)</f>
        <v>0</v>
      </c>
      <c r="K387" s="130" t="s">
        <v>133</v>
      </c>
      <c r="L387" s="33"/>
      <c r="M387" s="135" t="s">
        <v>19</v>
      </c>
      <c r="N387" s="136" t="s">
        <v>48</v>
      </c>
      <c r="P387" s="137">
        <f>O387*H387</f>
        <v>0</v>
      </c>
      <c r="Q387" s="137">
        <v>1.3999999999999999E-4</v>
      </c>
      <c r="R387" s="137">
        <f>Q387*H387</f>
        <v>8.3999999999999993E-4</v>
      </c>
      <c r="S387" s="137">
        <v>0</v>
      </c>
      <c r="T387" s="138">
        <f>S387*H387</f>
        <v>0</v>
      </c>
      <c r="AR387" s="139" t="s">
        <v>134</v>
      </c>
      <c r="AT387" s="139" t="s">
        <v>129</v>
      </c>
      <c r="AU387" s="139" t="s">
        <v>87</v>
      </c>
      <c r="AY387" s="18" t="s">
        <v>127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8" t="s">
        <v>85</v>
      </c>
      <c r="BK387" s="140">
        <f>ROUND(I387*H387,2)</f>
        <v>0</v>
      </c>
      <c r="BL387" s="18" t="s">
        <v>134</v>
      </c>
      <c r="BM387" s="139" t="s">
        <v>917</v>
      </c>
    </row>
    <row r="388" spans="2:65" s="1" customFormat="1" ht="19.2">
      <c r="B388" s="33"/>
      <c r="D388" s="141" t="s">
        <v>136</v>
      </c>
      <c r="F388" s="142" t="s">
        <v>918</v>
      </c>
      <c r="I388" s="143"/>
      <c r="L388" s="33"/>
      <c r="M388" s="144"/>
      <c r="T388" s="54"/>
      <c r="AT388" s="18" t="s">
        <v>136</v>
      </c>
      <c r="AU388" s="18" t="s">
        <v>87</v>
      </c>
    </row>
    <row r="389" spans="2:65" s="1" customFormat="1" ht="10.199999999999999">
      <c r="B389" s="33"/>
      <c r="D389" s="145" t="s">
        <v>138</v>
      </c>
      <c r="F389" s="146" t="s">
        <v>919</v>
      </c>
      <c r="I389" s="143"/>
      <c r="L389" s="33"/>
      <c r="M389" s="144"/>
      <c r="T389" s="54"/>
      <c r="AT389" s="18" t="s">
        <v>138</v>
      </c>
      <c r="AU389" s="18" t="s">
        <v>87</v>
      </c>
    </row>
    <row r="390" spans="2:65" s="1" customFormat="1" ht="24.15" customHeight="1">
      <c r="B390" s="33"/>
      <c r="C390" s="128" t="s">
        <v>920</v>
      </c>
      <c r="D390" s="128" t="s">
        <v>129</v>
      </c>
      <c r="E390" s="129" t="s">
        <v>921</v>
      </c>
      <c r="F390" s="130" t="s">
        <v>922</v>
      </c>
      <c r="G390" s="131" t="s">
        <v>463</v>
      </c>
      <c r="H390" s="132">
        <v>6</v>
      </c>
      <c r="I390" s="133"/>
      <c r="J390" s="134">
        <f>ROUND(I390*H390,2)</f>
        <v>0</v>
      </c>
      <c r="K390" s="130" t="s">
        <v>133</v>
      </c>
      <c r="L390" s="33"/>
      <c r="M390" s="135" t="s">
        <v>19</v>
      </c>
      <c r="N390" s="136" t="s">
        <v>48</v>
      </c>
      <c r="P390" s="137">
        <f>O390*H390</f>
        <v>0</v>
      </c>
      <c r="Q390" s="137">
        <v>2E-3</v>
      </c>
      <c r="R390" s="137">
        <f>Q390*H390</f>
        <v>1.2E-2</v>
      </c>
      <c r="S390" s="137">
        <v>0</v>
      </c>
      <c r="T390" s="138">
        <f>S390*H390</f>
        <v>0</v>
      </c>
      <c r="AR390" s="139" t="s">
        <v>134</v>
      </c>
      <c r="AT390" s="139" t="s">
        <v>129</v>
      </c>
      <c r="AU390" s="139" t="s">
        <v>87</v>
      </c>
      <c r="AY390" s="18" t="s">
        <v>127</v>
      </c>
      <c r="BE390" s="140">
        <f>IF(N390="základní",J390,0)</f>
        <v>0</v>
      </c>
      <c r="BF390" s="140">
        <f>IF(N390="snížená",J390,0)</f>
        <v>0</v>
      </c>
      <c r="BG390" s="140">
        <f>IF(N390="zákl. přenesená",J390,0)</f>
        <v>0</v>
      </c>
      <c r="BH390" s="140">
        <f>IF(N390="sníž. přenesená",J390,0)</f>
        <v>0</v>
      </c>
      <c r="BI390" s="140">
        <f>IF(N390="nulová",J390,0)</f>
        <v>0</v>
      </c>
      <c r="BJ390" s="18" t="s">
        <v>85</v>
      </c>
      <c r="BK390" s="140">
        <f>ROUND(I390*H390,2)</f>
        <v>0</v>
      </c>
      <c r="BL390" s="18" t="s">
        <v>134</v>
      </c>
      <c r="BM390" s="139" t="s">
        <v>923</v>
      </c>
    </row>
    <row r="391" spans="2:65" s="1" customFormat="1" ht="19.2">
      <c r="B391" s="33"/>
      <c r="D391" s="141" t="s">
        <v>136</v>
      </c>
      <c r="F391" s="142" t="s">
        <v>924</v>
      </c>
      <c r="I391" s="143"/>
      <c r="L391" s="33"/>
      <c r="M391" s="144"/>
      <c r="T391" s="54"/>
      <c r="AT391" s="18" t="s">
        <v>136</v>
      </c>
      <c r="AU391" s="18" t="s">
        <v>87</v>
      </c>
    </row>
    <row r="392" spans="2:65" s="1" customFormat="1" ht="10.199999999999999">
      <c r="B392" s="33"/>
      <c r="D392" s="145" t="s">
        <v>138</v>
      </c>
      <c r="F392" s="146" t="s">
        <v>925</v>
      </c>
      <c r="I392" s="143"/>
      <c r="L392" s="33"/>
      <c r="M392" s="144"/>
      <c r="T392" s="54"/>
      <c r="AT392" s="18" t="s">
        <v>138</v>
      </c>
      <c r="AU392" s="18" t="s">
        <v>87</v>
      </c>
    </row>
    <row r="393" spans="2:65" s="1" customFormat="1" ht="24.15" customHeight="1">
      <c r="B393" s="33"/>
      <c r="C393" s="128" t="s">
        <v>926</v>
      </c>
      <c r="D393" s="128" t="s">
        <v>129</v>
      </c>
      <c r="E393" s="129" t="s">
        <v>927</v>
      </c>
      <c r="F393" s="130" t="s">
        <v>928</v>
      </c>
      <c r="G393" s="131" t="s">
        <v>463</v>
      </c>
      <c r="H393" s="132">
        <v>6</v>
      </c>
      <c r="I393" s="133"/>
      <c r="J393" s="134">
        <f>ROUND(I393*H393,2)</f>
        <v>0</v>
      </c>
      <c r="K393" s="130" t="s">
        <v>133</v>
      </c>
      <c r="L393" s="33"/>
      <c r="M393" s="135" t="s">
        <v>19</v>
      </c>
      <c r="N393" s="136" t="s">
        <v>48</v>
      </c>
      <c r="P393" s="137">
        <f>O393*H393</f>
        <v>0</v>
      </c>
      <c r="Q393" s="137">
        <v>6.0000000000000002E-5</v>
      </c>
      <c r="R393" s="137">
        <f>Q393*H393</f>
        <v>3.6000000000000002E-4</v>
      </c>
      <c r="S393" s="137">
        <v>0</v>
      </c>
      <c r="T393" s="138">
        <f>S393*H393</f>
        <v>0</v>
      </c>
      <c r="AR393" s="139" t="s">
        <v>134</v>
      </c>
      <c r="AT393" s="139" t="s">
        <v>129</v>
      </c>
      <c r="AU393" s="139" t="s">
        <v>87</v>
      </c>
      <c r="AY393" s="18" t="s">
        <v>127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8" t="s">
        <v>85</v>
      </c>
      <c r="BK393" s="140">
        <f>ROUND(I393*H393,2)</f>
        <v>0</v>
      </c>
      <c r="BL393" s="18" t="s">
        <v>134</v>
      </c>
      <c r="BM393" s="139" t="s">
        <v>929</v>
      </c>
    </row>
    <row r="394" spans="2:65" s="1" customFormat="1" ht="28.8">
      <c r="B394" s="33"/>
      <c r="D394" s="141" t="s">
        <v>136</v>
      </c>
      <c r="F394" s="142" t="s">
        <v>930</v>
      </c>
      <c r="I394" s="143"/>
      <c r="L394" s="33"/>
      <c r="M394" s="144"/>
      <c r="T394" s="54"/>
      <c r="AT394" s="18" t="s">
        <v>136</v>
      </c>
      <c r="AU394" s="18" t="s">
        <v>87</v>
      </c>
    </row>
    <row r="395" spans="2:65" s="1" customFormat="1" ht="10.199999999999999">
      <c r="B395" s="33"/>
      <c r="D395" s="145" t="s">
        <v>138</v>
      </c>
      <c r="F395" s="146" t="s">
        <v>931</v>
      </c>
      <c r="I395" s="143"/>
      <c r="L395" s="33"/>
      <c r="M395" s="144"/>
      <c r="T395" s="54"/>
      <c r="AT395" s="18" t="s">
        <v>138</v>
      </c>
      <c r="AU395" s="18" t="s">
        <v>87</v>
      </c>
    </row>
    <row r="396" spans="2:65" s="11" customFormat="1" ht="22.8" customHeight="1">
      <c r="B396" s="116"/>
      <c r="D396" s="117" t="s">
        <v>76</v>
      </c>
      <c r="E396" s="126" t="s">
        <v>410</v>
      </c>
      <c r="F396" s="126" t="s">
        <v>411</v>
      </c>
      <c r="I396" s="119"/>
      <c r="J396" s="127">
        <f>BK396</f>
        <v>0</v>
      </c>
      <c r="L396" s="116"/>
      <c r="M396" s="121"/>
      <c r="P396" s="122">
        <f>SUM(P397:P413)</f>
        <v>0</v>
      </c>
      <c r="R396" s="122">
        <f>SUM(R397:R413)</f>
        <v>0</v>
      </c>
      <c r="T396" s="123">
        <f>SUM(T397:T413)</f>
        <v>0</v>
      </c>
      <c r="AR396" s="117" t="s">
        <v>85</v>
      </c>
      <c r="AT396" s="124" t="s">
        <v>76</v>
      </c>
      <c r="AU396" s="124" t="s">
        <v>85</v>
      </c>
      <c r="AY396" s="117" t="s">
        <v>127</v>
      </c>
      <c r="BK396" s="125">
        <f>SUM(BK397:BK413)</f>
        <v>0</v>
      </c>
    </row>
    <row r="397" spans="2:65" s="1" customFormat="1" ht="33" customHeight="1">
      <c r="B397" s="33"/>
      <c r="C397" s="128" t="s">
        <v>932</v>
      </c>
      <c r="D397" s="128" t="s">
        <v>129</v>
      </c>
      <c r="E397" s="129" t="s">
        <v>413</v>
      </c>
      <c r="F397" s="130" t="s">
        <v>414</v>
      </c>
      <c r="G397" s="131" t="s">
        <v>214</v>
      </c>
      <c r="H397" s="132">
        <v>6.8380000000000001</v>
      </c>
      <c r="I397" s="133"/>
      <c r="J397" s="134">
        <f>ROUND(I397*H397,2)</f>
        <v>0</v>
      </c>
      <c r="K397" s="130" t="s">
        <v>133</v>
      </c>
      <c r="L397" s="33"/>
      <c r="M397" s="135" t="s">
        <v>19</v>
      </c>
      <c r="N397" s="136" t="s">
        <v>48</v>
      </c>
      <c r="P397" s="137">
        <f>O397*H397</f>
        <v>0</v>
      </c>
      <c r="Q397" s="137">
        <v>0</v>
      </c>
      <c r="R397" s="137">
        <f>Q397*H397</f>
        <v>0</v>
      </c>
      <c r="S397" s="137">
        <v>0</v>
      </c>
      <c r="T397" s="138">
        <f>S397*H397</f>
        <v>0</v>
      </c>
      <c r="AR397" s="139" t="s">
        <v>134</v>
      </c>
      <c r="AT397" s="139" t="s">
        <v>129</v>
      </c>
      <c r="AU397" s="139" t="s">
        <v>87</v>
      </c>
      <c r="AY397" s="18" t="s">
        <v>127</v>
      </c>
      <c r="BE397" s="140">
        <f>IF(N397="základní",J397,0)</f>
        <v>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8" t="s">
        <v>85</v>
      </c>
      <c r="BK397" s="140">
        <f>ROUND(I397*H397,2)</f>
        <v>0</v>
      </c>
      <c r="BL397" s="18" t="s">
        <v>134</v>
      </c>
      <c r="BM397" s="139" t="s">
        <v>933</v>
      </c>
    </row>
    <row r="398" spans="2:65" s="1" customFormat="1" ht="28.8">
      <c r="B398" s="33"/>
      <c r="D398" s="141" t="s">
        <v>136</v>
      </c>
      <c r="F398" s="142" t="s">
        <v>416</v>
      </c>
      <c r="I398" s="143"/>
      <c r="L398" s="33"/>
      <c r="M398" s="144"/>
      <c r="T398" s="54"/>
      <c r="AT398" s="18" t="s">
        <v>136</v>
      </c>
      <c r="AU398" s="18" t="s">
        <v>87</v>
      </c>
    </row>
    <row r="399" spans="2:65" s="1" customFormat="1" ht="10.199999999999999">
      <c r="B399" s="33"/>
      <c r="D399" s="145" t="s">
        <v>138</v>
      </c>
      <c r="F399" s="146" t="s">
        <v>417</v>
      </c>
      <c r="I399" s="143"/>
      <c r="L399" s="33"/>
      <c r="M399" s="144"/>
      <c r="T399" s="54"/>
      <c r="AT399" s="18" t="s">
        <v>138</v>
      </c>
      <c r="AU399" s="18" t="s">
        <v>87</v>
      </c>
    </row>
    <row r="400" spans="2:65" s="13" customFormat="1" ht="10.199999999999999">
      <c r="B400" s="153"/>
      <c r="D400" s="141" t="s">
        <v>140</v>
      </c>
      <c r="E400" s="154" t="s">
        <v>19</v>
      </c>
      <c r="F400" s="155" t="s">
        <v>934</v>
      </c>
      <c r="H400" s="156">
        <v>6.8380000000000001</v>
      </c>
      <c r="I400" s="157"/>
      <c r="L400" s="153"/>
      <c r="M400" s="158"/>
      <c r="T400" s="159"/>
      <c r="AT400" s="154" t="s">
        <v>140</v>
      </c>
      <c r="AU400" s="154" t="s">
        <v>87</v>
      </c>
      <c r="AV400" s="13" t="s">
        <v>87</v>
      </c>
      <c r="AW400" s="13" t="s">
        <v>36</v>
      </c>
      <c r="AX400" s="13" t="s">
        <v>85</v>
      </c>
      <c r="AY400" s="154" t="s">
        <v>127</v>
      </c>
    </row>
    <row r="401" spans="2:65" s="1" customFormat="1" ht="21.75" customHeight="1">
      <c r="B401" s="33"/>
      <c r="C401" s="128" t="s">
        <v>935</v>
      </c>
      <c r="D401" s="128" t="s">
        <v>129</v>
      </c>
      <c r="E401" s="129" t="s">
        <v>420</v>
      </c>
      <c r="F401" s="130" t="s">
        <v>421</v>
      </c>
      <c r="G401" s="131" t="s">
        <v>214</v>
      </c>
      <c r="H401" s="132">
        <v>18.148</v>
      </c>
      <c r="I401" s="133"/>
      <c r="J401" s="134">
        <f>ROUND(I401*H401,2)</f>
        <v>0</v>
      </c>
      <c r="K401" s="130" t="s">
        <v>133</v>
      </c>
      <c r="L401" s="33"/>
      <c r="M401" s="135" t="s">
        <v>19</v>
      </c>
      <c r="N401" s="136" t="s">
        <v>48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134</v>
      </c>
      <c r="AT401" s="139" t="s">
        <v>129</v>
      </c>
      <c r="AU401" s="139" t="s">
        <v>87</v>
      </c>
      <c r="AY401" s="18" t="s">
        <v>127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8" t="s">
        <v>85</v>
      </c>
      <c r="BK401" s="140">
        <f>ROUND(I401*H401,2)</f>
        <v>0</v>
      </c>
      <c r="BL401" s="18" t="s">
        <v>134</v>
      </c>
      <c r="BM401" s="139" t="s">
        <v>936</v>
      </c>
    </row>
    <row r="402" spans="2:65" s="1" customFormat="1" ht="28.8">
      <c r="B402" s="33"/>
      <c r="D402" s="141" t="s">
        <v>136</v>
      </c>
      <c r="F402" s="142" t="s">
        <v>423</v>
      </c>
      <c r="I402" s="143"/>
      <c r="L402" s="33"/>
      <c r="M402" s="144"/>
      <c r="T402" s="54"/>
      <c r="AT402" s="18" t="s">
        <v>136</v>
      </c>
      <c r="AU402" s="18" t="s">
        <v>87</v>
      </c>
    </row>
    <row r="403" spans="2:65" s="1" customFormat="1" ht="10.199999999999999">
      <c r="B403" s="33"/>
      <c r="D403" s="145" t="s">
        <v>138</v>
      </c>
      <c r="F403" s="146" t="s">
        <v>424</v>
      </c>
      <c r="I403" s="143"/>
      <c r="L403" s="33"/>
      <c r="M403" s="144"/>
      <c r="T403" s="54"/>
      <c r="AT403" s="18" t="s">
        <v>138</v>
      </c>
      <c r="AU403" s="18" t="s">
        <v>87</v>
      </c>
    </row>
    <row r="404" spans="2:65" s="1" customFormat="1" ht="24.15" customHeight="1">
      <c r="B404" s="33"/>
      <c r="C404" s="128" t="s">
        <v>937</v>
      </c>
      <c r="D404" s="128" t="s">
        <v>129</v>
      </c>
      <c r="E404" s="129" t="s">
        <v>426</v>
      </c>
      <c r="F404" s="130" t="s">
        <v>427</v>
      </c>
      <c r="G404" s="131" t="s">
        <v>214</v>
      </c>
      <c r="H404" s="132">
        <v>254.072</v>
      </c>
      <c r="I404" s="133"/>
      <c r="J404" s="134">
        <f>ROUND(I404*H404,2)</f>
        <v>0</v>
      </c>
      <c r="K404" s="130" t="s">
        <v>133</v>
      </c>
      <c r="L404" s="33"/>
      <c r="M404" s="135" t="s">
        <v>19</v>
      </c>
      <c r="N404" s="136" t="s">
        <v>48</v>
      </c>
      <c r="P404" s="137">
        <f>O404*H404</f>
        <v>0</v>
      </c>
      <c r="Q404" s="137">
        <v>0</v>
      </c>
      <c r="R404" s="137">
        <f>Q404*H404</f>
        <v>0</v>
      </c>
      <c r="S404" s="137">
        <v>0</v>
      </c>
      <c r="T404" s="138">
        <f>S404*H404</f>
        <v>0</v>
      </c>
      <c r="AR404" s="139" t="s">
        <v>134</v>
      </c>
      <c r="AT404" s="139" t="s">
        <v>129</v>
      </c>
      <c r="AU404" s="139" t="s">
        <v>87</v>
      </c>
      <c r="AY404" s="18" t="s">
        <v>127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8" t="s">
        <v>85</v>
      </c>
      <c r="BK404" s="140">
        <f>ROUND(I404*H404,2)</f>
        <v>0</v>
      </c>
      <c r="BL404" s="18" t="s">
        <v>134</v>
      </c>
      <c r="BM404" s="139" t="s">
        <v>938</v>
      </c>
    </row>
    <row r="405" spans="2:65" s="1" customFormat="1" ht="28.8">
      <c r="B405" s="33"/>
      <c r="D405" s="141" t="s">
        <v>136</v>
      </c>
      <c r="F405" s="142" t="s">
        <v>429</v>
      </c>
      <c r="I405" s="143"/>
      <c r="L405" s="33"/>
      <c r="M405" s="144"/>
      <c r="T405" s="54"/>
      <c r="AT405" s="18" t="s">
        <v>136</v>
      </c>
      <c r="AU405" s="18" t="s">
        <v>87</v>
      </c>
    </row>
    <row r="406" spans="2:65" s="1" customFormat="1" ht="10.199999999999999">
      <c r="B406" s="33"/>
      <c r="D406" s="145" t="s">
        <v>138</v>
      </c>
      <c r="F406" s="146" t="s">
        <v>430</v>
      </c>
      <c r="I406" s="143"/>
      <c r="L406" s="33"/>
      <c r="M406" s="144"/>
      <c r="T406" s="54"/>
      <c r="AT406" s="18" t="s">
        <v>138</v>
      </c>
      <c r="AU406" s="18" t="s">
        <v>87</v>
      </c>
    </row>
    <row r="407" spans="2:65" s="13" customFormat="1" ht="10.199999999999999">
      <c r="B407" s="153"/>
      <c r="D407" s="141" t="s">
        <v>140</v>
      </c>
      <c r="F407" s="155" t="s">
        <v>939</v>
      </c>
      <c r="H407" s="156">
        <v>254.072</v>
      </c>
      <c r="I407" s="157"/>
      <c r="L407" s="153"/>
      <c r="M407" s="158"/>
      <c r="T407" s="159"/>
      <c r="AT407" s="154" t="s">
        <v>140</v>
      </c>
      <c r="AU407" s="154" t="s">
        <v>87</v>
      </c>
      <c r="AV407" s="13" t="s">
        <v>87</v>
      </c>
      <c r="AW407" s="13" t="s">
        <v>4</v>
      </c>
      <c r="AX407" s="13" t="s">
        <v>85</v>
      </c>
      <c r="AY407" s="154" t="s">
        <v>127</v>
      </c>
    </row>
    <row r="408" spans="2:65" s="1" customFormat="1" ht="24.15" customHeight="1">
      <c r="B408" s="33"/>
      <c r="C408" s="128" t="s">
        <v>940</v>
      </c>
      <c r="D408" s="128" t="s">
        <v>129</v>
      </c>
      <c r="E408" s="129" t="s">
        <v>433</v>
      </c>
      <c r="F408" s="130" t="s">
        <v>434</v>
      </c>
      <c r="G408" s="131" t="s">
        <v>214</v>
      </c>
      <c r="H408" s="132">
        <v>18.148</v>
      </c>
      <c r="I408" s="133"/>
      <c r="J408" s="134">
        <f>ROUND(I408*H408,2)</f>
        <v>0</v>
      </c>
      <c r="K408" s="130" t="s">
        <v>133</v>
      </c>
      <c r="L408" s="33"/>
      <c r="M408" s="135" t="s">
        <v>19</v>
      </c>
      <c r="N408" s="136" t="s">
        <v>48</v>
      </c>
      <c r="P408" s="137">
        <f>O408*H408</f>
        <v>0</v>
      </c>
      <c r="Q408" s="137">
        <v>0</v>
      </c>
      <c r="R408" s="137">
        <f>Q408*H408</f>
        <v>0</v>
      </c>
      <c r="S408" s="137">
        <v>0</v>
      </c>
      <c r="T408" s="138">
        <f>S408*H408</f>
        <v>0</v>
      </c>
      <c r="AR408" s="139" t="s">
        <v>134</v>
      </c>
      <c r="AT408" s="139" t="s">
        <v>129</v>
      </c>
      <c r="AU408" s="139" t="s">
        <v>87</v>
      </c>
      <c r="AY408" s="18" t="s">
        <v>127</v>
      </c>
      <c r="BE408" s="140">
        <f>IF(N408="základní",J408,0)</f>
        <v>0</v>
      </c>
      <c r="BF408" s="140">
        <f>IF(N408="snížená",J408,0)</f>
        <v>0</v>
      </c>
      <c r="BG408" s="140">
        <f>IF(N408="zákl. přenesená",J408,0)</f>
        <v>0</v>
      </c>
      <c r="BH408" s="140">
        <f>IF(N408="sníž. přenesená",J408,0)</f>
        <v>0</v>
      </c>
      <c r="BI408" s="140">
        <f>IF(N408="nulová",J408,0)</f>
        <v>0</v>
      </c>
      <c r="BJ408" s="18" t="s">
        <v>85</v>
      </c>
      <c r="BK408" s="140">
        <f>ROUND(I408*H408,2)</f>
        <v>0</v>
      </c>
      <c r="BL408" s="18" t="s">
        <v>134</v>
      </c>
      <c r="BM408" s="139" t="s">
        <v>941</v>
      </c>
    </row>
    <row r="409" spans="2:65" s="1" customFormat="1" ht="19.2">
      <c r="B409" s="33"/>
      <c r="D409" s="141" t="s">
        <v>136</v>
      </c>
      <c r="F409" s="142" t="s">
        <v>436</v>
      </c>
      <c r="I409" s="143"/>
      <c r="L409" s="33"/>
      <c r="M409" s="144"/>
      <c r="T409" s="54"/>
      <c r="AT409" s="18" t="s">
        <v>136</v>
      </c>
      <c r="AU409" s="18" t="s">
        <v>87</v>
      </c>
    </row>
    <row r="410" spans="2:65" s="1" customFormat="1" ht="10.199999999999999">
      <c r="B410" s="33"/>
      <c r="D410" s="145" t="s">
        <v>138</v>
      </c>
      <c r="F410" s="146" t="s">
        <v>437</v>
      </c>
      <c r="I410" s="143"/>
      <c r="L410" s="33"/>
      <c r="M410" s="144"/>
      <c r="T410" s="54"/>
      <c r="AT410" s="18" t="s">
        <v>138</v>
      </c>
      <c r="AU410" s="18" t="s">
        <v>87</v>
      </c>
    </row>
    <row r="411" spans="2:65" s="1" customFormat="1" ht="44.25" customHeight="1">
      <c r="B411" s="33"/>
      <c r="C411" s="128" t="s">
        <v>942</v>
      </c>
      <c r="D411" s="128" t="s">
        <v>129</v>
      </c>
      <c r="E411" s="129" t="s">
        <v>439</v>
      </c>
      <c r="F411" s="130" t="s">
        <v>216</v>
      </c>
      <c r="G411" s="131" t="s">
        <v>214</v>
      </c>
      <c r="H411" s="132">
        <v>11.31</v>
      </c>
      <c r="I411" s="133"/>
      <c r="J411" s="134">
        <f>ROUND(I411*H411,2)</f>
        <v>0</v>
      </c>
      <c r="K411" s="130" t="s">
        <v>133</v>
      </c>
      <c r="L411" s="33"/>
      <c r="M411" s="135" t="s">
        <v>19</v>
      </c>
      <c r="N411" s="136" t="s">
        <v>48</v>
      </c>
      <c r="P411" s="137">
        <f>O411*H411</f>
        <v>0</v>
      </c>
      <c r="Q411" s="137">
        <v>0</v>
      </c>
      <c r="R411" s="137">
        <f>Q411*H411</f>
        <v>0</v>
      </c>
      <c r="S411" s="137">
        <v>0</v>
      </c>
      <c r="T411" s="138">
        <f>S411*H411</f>
        <v>0</v>
      </c>
      <c r="AR411" s="139" t="s">
        <v>134</v>
      </c>
      <c r="AT411" s="139" t="s">
        <v>129</v>
      </c>
      <c r="AU411" s="139" t="s">
        <v>87</v>
      </c>
      <c r="AY411" s="18" t="s">
        <v>127</v>
      </c>
      <c r="BE411" s="140">
        <f>IF(N411="základní",J411,0)</f>
        <v>0</v>
      </c>
      <c r="BF411" s="140">
        <f>IF(N411="snížená",J411,0)</f>
        <v>0</v>
      </c>
      <c r="BG411" s="140">
        <f>IF(N411="zákl. přenesená",J411,0)</f>
        <v>0</v>
      </c>
      <c r="BH411" s="140">
        <f>IF(N411="sníž. přenesená",J411,0)</f>
        <v>0</v>
      </c>
      <c r="BI411" s="140">
        <f>IF(N411="nulová",J411,0)</f>
        <v>0</v>
      </c>
      <c r="BJ411" s="18" t="s">
        <v>85</v>
      </c>
      <c r="BK411" s="140">
        <f>ROUND(I411*H411,2)</f>
        <v>0</v>
      </c>
      <c r="BL411" s="18" t="s">
        <v>134</v>
      </c>
      <c r="BM411" s="139" t="s">
        <v>943</v>
      </c>
    </row>
    <row r="412" spans="2:65" s="1" customFormat="1" ht="28.8">
      <c r="B412" s="33"/>
      <c r="D412" s="141" t="s">
        <v>136</v>
      </c>
      <c r="F412" s="142" t="s">
        <v>216</v>
      </c>
      <c r="I412" s="143"/>
      <c r="L412" s="33"/>
      <c r="M412" s="144"/>
      <c r="T412" s="54"/>
      <c r="AT412" s="18" t="s">
        <v>136</v>
      </c>
      <c r="AU412" s="18" t="s">
        <v>87</v>
      </c>
    </row>
    <row r="413" spans="2:65" s="1" customFormat="1" ht="10.199999999999999">
      <c r="B413" s="33"/>
      <c r="D413" s="145" t="s">
        <v>138</v>
      </c>
      <c r="F413" s="146" t="s">
        <v>441</v>
      </c>
      <c r="I413" s="143"/>
      <c r="L413" s="33"/>
      <c r="M413" s="144"/>
      <c r="T413" s="54"/>
      <c r="AT413" s="18" t="s">
        <v>138</v>
      </c>
      <c r="AU413" s="18" t="s">
        <v>87</v>
      </c>
    </row>
    <row r="414" spans="2:65" s="11" customFormat="1" ht="22.8" customHeight="1">
      <c r="B414" s="116"/>
      <c r="D414" s="117" t="s">
        <v>76</v>
      </c>
      <c r="E414" s="126" t="s">
        <v>449</v>
      </c>
      <c r="F414" s="126" t="s">
        <v>450</v>
      </c>
      <c r="I414" s="119"/>
      <c r="J414" s="127">
        <f>BK414</f>
        <v>0</v>
      </c>
      <c r="L414" s="116"/>
      <c r="M414" s="121"/>
      <c r="P414" s="122">
        <f>SUM(P415:P417)</f>
        <v>0</v>
      </c>
      <c r="R414" s="122">
        <f>SUM(R415:R417)</f>
        <v>0</v>
      </c>
      <c r="T414" s="123">
        <f>SUM(T415:T417)</f>
        <v>0</v>
      </c>
      <c r="AR414" s="117" t="s">
        <v>85</v>
      </c>
      <c r="AT414" s="124" t="s">
        <v>76</v>
      </c>
      <c r="AU414" s="124" t="s">
        <v>85</v>
      </c>
      <c r="AY414" s="117" t="s">
        <v>127</v>
      </c>
      <c r="BK414" s="125">
        <f>SUM(BK415:BK417)</f>
        <v>0</v>
      </c>
    </row>
    <row r="415" spans="2:65" s="1" customFormat="1" ht="24.15" customHeight="1">
      <c r="B415" s="33"/>
      <c r="C415" s="128" t="s">
        <v>944</v>
      </c>
      <c r="D415" s="128" t="s">
        <v>129</v>
      </c>
      <c r="E415" s="129" t="s">
        <v>945</v>
      </c>
      <c r="F415" s="130" t="s">
        <v>946</v>
      </c>
      <c r="G415" s="131" t="s">
        <v>214</v>
      </c>
      <c r="H415" s="132">
        <v>132.23400000000001</v>
      </c>
      <c r="I415" s="133"/>
      <c r="J415" s="134">
        <f>ROUND(I415*H415,2)</f>
        <v>0</v>
      </c>
      <c r="K415" s="130" t="s">
        <v>133</v>
      </c>
      <c r="L415" s="33"/>
      <c r="M415" s="135" t="s">
        <v>19</v>
      </c>
      <c r="N415" s="136" t="s">
        <v>48</v>
      </c>
      <c r="P415" s="137">
        <f>O415*H415</f>
        <v>0</v>
      </c>
      <c r="Q415" s="137">
        <v>0</v>
      </c>
      <c r="R415" s="137">
        <f>Q415*H415</f>
        <v>0</v>
      </c>
      <c r="S415" s="137">
        <v>0</v>
      </c>
      <c r="T415" s="138">
        <f>S415*H415</f>
        <v>0</v>
      </c>
      <c r="AR415" s="139" t="s">
        <v>134</v>
      </c>
      <c r="AT415" s="139" t="s">
        <v>129</v>
      </c>
      <c r="AU415" s="139" t="s">
        <v>87</v>
      </c>
      <c r="AY415" s="18" t="s">
        <v>127</v>
      </c>
      <c r="BE415" s="140">
        <f>IF(N415="základní",J415,0)</f>
        <v>0</v>
      </c>
      <c r="BF415" s="140">
        <f>IF(N415="snížená",J415,0)</f>
        <v>0</v>
      </c>
      <c r="BG415" s="140">
        <f>IF(N415="zákl. přenesená",J415,0)</f>
        <v>0</v>
      </c>
      <c r="BH415" s="140">
        <f>IF(N415="sníž. přenesená",J415,0)</f>
        <v>0</v>
      </c>
      <c r="BI415" s="140">
        <f>IF(N415="nulová",J415,0)</f>
        <v>0</v>
      </c>
      <c r="BJ415" s="18" t="s">
        <v>85</v>
      </c>
      <c r="BK415" s="140">
        <f>ROUND(I415*H415,2)</f>
        <v>0</v>
      </c>
      <c r="BL415" s="18" t="s">
        <v>134</v>
      </c>
      <c r="BM415" s="139" t="s">
        <v>947</v>
      </c>
    </row>
    <row r="416" spans="2:65" s="1" customFormat="1" ht="28.8">
      <c r="B416" s="33"/>
      <c r="D416" s="141" t="s">
        <v>136</v>
      </c>
      <c r="F416" s="142" t="s">
        <v>948</v>
      </c>
      <c r="I416" s="143"/>
      <c r="L416" s="33"/>
      <c r="M416" s="144"/>
      <c r="T416" s="54"/>
      <c r="AT416" s="18" t="s">
        <v>136</v>
      </c>
      <c r="AU416" s="18" t="s">
        <v>87</v>
      </c>
    </row>
    <row r="417" spans="2:47" s="1" customFormat="1" ht="10.199999999999999">
      <c r="B417" s="33"/>
      <c r="D417" s="145" t="s">
        <v>138</v>
      </c>
      <c r="F417" s="146" t="s">
        <v>949</v>
      </c>
      <c r="I417" s="143"/>
      <c r="L417" s="33"/>
      <c r="M417" s="177"/>
      <c r="N417" s="178"/>
      <c r="O417" s="178"/>
      <c r="P417" s="178"/>
      <c r="Q417" s="178"/>
      <c r="R417" s="178"/>
      <c r="S417" s="178"/>
      <c r="T417" s="179"/>
      <c r="AT417" s="18" t="s">
        <v>138</v>
      </c>
      <c r="AU417" s="18" t="s">
        <v>87</v>
      </c>
    </row>
    <row r="418" spans="2:47" s="1" customFormat="1" ht="6.9" customHeight="1">
      <c r="B418" s="42"/>
      <c r="C418" s="43"/>
      <c r="D418" s="43"/>
      <c r="E418" s="43"/>
      <c r="F418" s="43"/>
      <c r="G418" s="43"/>
      <c r="H418" s="43"/>
      <c r="I418" s="43"/>
      <c r="J418" s="43"/>
      <c r="K418" s="43"/>
      <c r="L418" s="33"/>
    </row>
  </sheetData>
  <sheetProtection algorithmName="SHA-512" hashValue="ogsrD/KYQGqqJ8T4suFYUGqlBe7Q0WFnElF24Yg2cVeSedltG2a6AprvdqXtkOEbsiyQeU/+Hxo7F9jKwMkkog==" saltValue="/z7aV9MMi6RzF97N6xWkVWnSCVBbCZLoM/RlaBT1RMSu3cHWsmfJqf5aNpRaFKwZ5c0I2JqaQcWBcRRzO9+Esg==" spinCount="100000" sheet="1" objects="1" scenarios="1" formatColumns="0" formatRows="0" autoFilter="0"/>
  <autoFilter ref="C86:K417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200-000000000000}"/>
    <hyperlink ref="F95" r:id="rId2" xr:uid="{00000000-0004-0000-0200-000001000000}"/>
    <hyperlink ref="F98" r:id="rId3" xr:uid="{00000000-0004-0000-0200-000002000000}"/>
    <hyperlink ref="F101" r:id="rId4" xr:uid="{00000000-0004-0000-0200-000003000000}"/>
    <hyperlink ref="F104" r:id="rId5" xr:uid="{00000000-0004-0000-0200-000004000000}"/>
    <hyperlink ref="F107" r:id="rId6" xr:uid="{00000000-0004-0000-0200-000005000000}"/>
    <hyperlink ref="F110" r:id="rId7" xr:uid="{00000000-0004-0000-0200-000006000000}"/>
    <hyperlink ref="F113" r:id="rId8" xr:uid="{00000000-0004-0000-0200-000007000000}"/>
    <hyperlink ref="F116" r:id="rId9" xr:uid="{00000000-0004-0000-0200-000008000000}"/>
    <hyperlink ref="F120" r:id="rId10" xr:uid="{00000000-0004-0000-0200-000009000000}"/>
    <hyperlink ref="F123" r:id="rId11" xr:uid="{00000000-0004-0000-0200-00000A000000}"/>
    <hyperlink ref="F126" r:id="rId12" xr:uid="{00000000-0004-0000-0200-00000B000000}"/>
    <hyperlink ref="F129" r:id="rId13" xr:uid="{00000000-0004-0000-0200-00000C000000}"/>
    <hyperlink ref="F134" r:id="rId14" xr:uid="{00000000-0004-0000-0200-00000D000000}"/>
    <hyperlink ref="F137" r:id="rId15" xr:uid="{00000000-0004-0000-0200-00000E000000}"/>
    <hyperlink ref="F152" r:id="rId16" xr:uid="{00000000-0004-0000-0200-00000F000000}"/>
    <hyperlink ref="F155" r:id="rId17" xr:uid="{00000000-0004-0000-0200-000010000000}"/>
    <hyperlink ref="F170" r:id="rId18" xr:uid="{00000000-0004-0000-0200-000011000000}"/>
    <hyperlink ref="F176" r:id="rId19" xr:uid="{00000000-0004-0000-0200-000012000000}"/>
    <hyperlink ref="F179" r:id="rId20" xr:uid="{00000000-0004-0000-0200-000013000000}"/>
    <hyperlink ref="F182" r:id="rId21" xr:uid="{00000000-0004-0000-0200-000014000000}"/>
    <hyperlink ref="F185" r:id="rId22" xr:uid="{00000000-0004-0000-0200-000015000000}"/>
    <hyperlink ref="F189" r:id="rId23" xr:uid="{00000000-0004-0000-0200-000016000000}"/>
    <hyperlink ref="F193" r:id="rId24" xr:uid="{00000000-0004-0000-0200-000017000000}"/>
    <hyperlink ref="F200" r:id="rId25" xr:uid="{00000000-0004-0000-0200-000018000000}"/>
    <hyperlink ref="F207" r:id="rId26" xr:uid="{00000000-0004-0000-0200-000019000000}"/>
    <hyperlink ref="F217" r:id="rId27" xr:uid="{00000000-0004-0000-0200-00001A000000}"/>
    <hyperlink ref="F222" r:id="rId28" xr:uid="{00000000-0004-0000-0200-00001B000000}"/>
    <hyperlink ref="F231" r:id="rId29" xr:uid="{00000000-0004-0000-0200-00001C000000}"/>
    <hyperlink ref="F242" r:id="rId30" xr:uid="{00000000-0004-0000-0200-00001D000000}"/>
    <hyperlink ref="F250" r:id="rId31" xr:uid="{00000000-0004-0000-0200-00001E000000}"/>
    <hyperlink ref="F256" r:id="rId32" xr:uid="{00000000-0004-0000-0200-00001F000000}"/>
    <hyperlink ref="F259" r:id="rId33" xr:uid="{00000000-0004-0000-0200-000020000000}"/>
    <hyperlink ref="F262" r:id="rId34" xr:uid="{00000000-0004-0000-0200-000021000000}"/>
    <hyperlink ref="F265" r:id="rId35" xr:uid="{00000000-0004-0000-0200-000022000000}"/>
    <hyperlink ref="F273" r:id="rId36" xr:uid="{00000000-0004-0000-0200-000023000000}"/>
    <hyperlink ref="F281" r:id="rId37" xr:uid="{00000000-0004-0000-0200-000024000000}"/>
    <hyperlink ref="F290" r:id="rId38" xr:uid="{00000000-0004-0000-0200-000025000000}"/>
    <hyperlink ref="F295" r:id="rId39" xr:uid="{00000000-0004-0000-0200-000026000000}"/>
    <hyperlink ref="F300" r:id="rId40" xr:uid="{00000000-0004-0000-0200-000027000000}"/>
    <hyperlink ref="F303" r:id="rId41" xr:uid="{00000000-0004-0000-0200-000028000000}"/>
    <hyperlink ref="F306" r:id="rId42" xr:uid="{00000000-0004-0000-0200-000029000000}"/>
    <hyperlink ref="F311" r:id="rId43" xr:uid="{00000000-0004-0000-0200-00002A000000}"/>
    <hyperlink ref="F316" r:id="rId44" xr:uid="{00000000-0004-0000-0200-00002B000000}"/>
    <hyperlink ref="F321" r:id="rId45" xr:uid="{00000000-0004-0000-0200-00002C000000}"/>
    <hyperlink ref="F326" r:id="rId46" xr:uid="{00000000-0004-0000-0200-00002D000000}"/>
    <hyperlink ref="F331" r:id="rId47" xr:uid="{00000000-0004-0000-0200-00002E000000}"/>
    <hyperlink ref="F336" r:id="rId48" xr:uid="{00000000-0004-0000-0200-00002F000000}"/>
    <hyperlink ref="F343" r:id="rId49" xr:uid="{00000000-0004-0000-0200-000030000000}"/>
    <hyperlink ref="F348" r:id="rId50" xr:uid="{00000000-0004-0000-0200-000031000000}"/>
    <hyperlink ref="F355" r:id="rId51" xr:uid="{00000000-0004-0000-0200-000032000000}"/>
    <hyperlink ref="F358" r:id="rId52" xr:uid="{00000000-0004-0000-0200-000033000000}"/>
    <hyperlink ref="F363" r:id="rId53" xr:uid="{00000000-0004-0000-0200-000034000000}"/>
    <hyperlink ref="F373" r:id="rId54" xr:uid="{00000000-0004-0000-0200-000035000000}"/>
    <hyperlink ref="F376" r:id="rId55" xr:uid="{00000000-0004-0000-0200-000036000000}"/>
    <hyperlink ref="F379" r:id="rId56" xr:uid="{00000000-0004-0000-0200-000037000000}"/>
    <hyperlink ref="F383" r:id="rId57" xr:uid="{00000000-0004-0000-0200-000038000000}"/>
    <hyperlink ref="F386" r:id="rId58" xr:uid="{00000000-0004-0000-0200-000039000000}"/>
    <hyperlink ref="F389" r:id="rId59" xr:uid="{00000000-0004-0000-0200-00003A000000}"/>
    <hyperlink ref="F392" r:id="rId60" xr:uid="{00000000-0004-0000-0200-00003B000000}"/>
    <hyperlink ref="F395" r:id="rId61" xr:uid="{00000000-0004-0000-0200-00003C000000}"/>
    <hyperlink ref="F399" r:id="rId62" xr:uid="{00000000-0004-0000-0200-00003D000000}"/>
    <hyperlink ref="F403" r:id="rId63" xr:uid="{00000000-0004-0000-0200-00003E000000}"/>
    <hyperlink ref="F406" r:id="rId64" xr:uid="{00000000-0004-0000-0200-00003F000000}"/>
    <hyperlink ref="F410" r:id="rId65" xr:uid="{00000000-0004-0000-0200-000040000000}"/>
    <hyperlink ref="F413" r:id="rId66" xr:uid="{00000000-0004-0000-0200-000041000000}"/>
    <hyperlink ref="F417" r:id="rId67" xr:uid="{00000000-0004-0000-0200-00004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4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93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" customHeight="1">
      <c r="B4" s="21"/>
      <c r="D4" s="22" t="s">
        <v>96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0" t="str">
        <f>'Rekapitulace stavby'!K6</f>
        <v>Rekonstrukce ulice 5. května na p.p.č. 2553/2,2554/1 a 2554/2 v k.ú. Česká Kamenice</v>
      </c>
      <c r="F7" s="311"/>
      <c r="G7" s="311"/>
      <c r="H7" s="311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73" t="s">
        <v>950</v>
      </c>
      <c r="F9" s="312"/>
      <c r="G9" s="312"/>
      <c r="H9" s="312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951</v>
      </c>
      <c r="I12" s="28" t="s">
        <v>23</v>
      </c>
      <c r="J12" s="50" t="str">
        <f>'Rekapitulace stavby'!AN8</f>
        <v>4. 7. 2022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>00261220</v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Česká Kamenice,Náměstí Míru 219,Č. Kamenice</v>
      </c>
      <c r="I15" s="28" t="s">
        <v>29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3" t="str">
        <f>'Rekapitulace stavby'!E14</f>
        <v>Vyplň údaj</v>
      </c>
      <c r="F18" s="294"/>
      <c r="G18" s="294"/>
      <c r="H18" s="294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tr">
        <f>IF('Rekapitulace stavby'!AN16="","",'Rekapitulace stavby'!AN16)</f>
        <v>03258106</v>
      </c>
      <c r="L20" s="33"/>
    </row>
    <row r="21" spans="2:12" s="1" customFormat="1" ht="18" customHeight="1">
      <c r="B21" s="33"/>
      <c r="E21" s="26" t="str">
        <f>IF('Rekapitulace stavby'!E17="","",'Rekapitulace stavby'!E17)</f>
        <v>IQ PROJEKT s.r.o.,Školní 3635/24,Chomutov</v>
      </c>
      <c r="I21" s="28" t="s">
        <v>29</v>
      </c>
      <c r="J21" s="26" t="str">
        <f>IF('Rekapitulace stavby'!AN17="","",'Rekapitulace stavby'!AN17)</f>
        <v>CZ03258106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952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9" t="s">
        <v>19</v>
      </c>
      <c r="F27" s="299"/>
      <c r="G27" s="299"/>
      <c r="H27" s="29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ROUND(J87,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" customHeight="1">
      <c r="B33" s="33"/>
      <c r="D33" s="53" t="s">
        <v>47</v>
      </c>
      <c r="E33" s="28" t="s">
        <v>48</v>
      </c>
      <c r="F33" s="89">
        <f>ROUND((SUM(BE87:BE239)),  2)</f>
        <v>0</v>
      </c>
      <c r="I33" s="90">
        <v>0.21</v>
      </c>
      <c r="J33" s="89">
        <f>ROUND(((SUM(BE87:BE239))*I33),  2)</f>
        <v>0</v>
      </c>
      <c r="L33" s="33"/>
    </row>
    <row r="34" spans="2:12" s="1" customFormat="1" ht="14.4" customHeight="1">
      <c r="B34" s="33"/>
      <c r="E34" s="28" t="s">
        <v>49</v>
      </c>
      <c r="F34" s="89">
        <f>ROUND((SUM(BF87:BF239)),  2)</f>
        <v>0</v>
      </c>
      <c r="I34" s="90">
        <v>0.12</v>
      </c>
      <c r="J34" s="89">
        <f>ROUND(((SUM(BF87:BF239))*I34),  2)</f>
        <v>0</v>
      </c>
      <c r="L34" s="33"/>
    </row>
    <row r="35" spans="2:12" s="1" customFormat="1" ht="14.4" hidden="1" customHeight="1">
      <c r="B35" s="33"/>
      <c r="E35" s="28" t="s">
        <v>50</v>
      </c>
      <c r="F35" s="89">
        <f>ROUND((SUM(BG87:BG239)),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51</v>
      </c>
      <c r="F36" s="89">
        <f>ROUND((SUM(BH87:BH239)),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52</v>
      </c>
      <c r="F37" s="89">
        <f>ROUND((SUM(BI87:BI239)),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10" t="str">
        <f>E7</f>
        <v>Rekonstrukce ulice 5. května na p.p.č. 2553/2,2554/1 a 2554/2 v k.ú. Česká Kamenice</v>
      </c>
      <c r="F48" s="311"/>
      <c r="G48" s="311"/>
      <c r="H48" s="311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73" t="str">
        <f>E9</f>
        <v>SO 401 - Veřejné osvětlení</v>
      </c>
      <c r="F50" s="312"/>
      <c r="G50" s="312"/>
      <c r="H50" s="312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Spořice</v>
      </c>
      <c r="I52" s="28" t="s">
        <v>23</v>
      </c>
      <c r="J52" s="50" t="str">
        <f>IF(J12="","",J12)</f>
        <v>4. 7. 2022</v>
      </c>
      <c r="L52" s="33"/>
    </row>
    <row r="53" spans="2:47" s="1" customFormat="1" ht="6.9" customHeight="1">
      <c r="B53" s="33"/>
      <c r="L53" s="33"/>
    </row>
    <row r="54" spans="2:47" s="1" customFormat="1" ht="40.049999999999997" customHeight="1">
      <c r="B54" s="33"/>
      <c r="C54" s="28" t="s">
        <v>25</v>
      </c>
      <c r="F54" s="26" t="str">
        <f>E15</f>
        <v>Město Česká Kamenice,Náměstí Míru 219,Č. Kamenice</v>
      </c>
      <c r="I54" s="28" t="s">
        <v>32</v>
      </c>
      <c r="J54" s="31" t="str">
        <f>E21</f>
        <v>IQ PROJEKT s.r.o.,Školní 3635/24,Chomutov</v>
      </c>
      <c r="L54" s="33"/>
    </row>
    <row r="55" spans="2:47" s="1" customFormat="1" ht="15.15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Ing. Ivan Menhard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75</v>
      </c>
      <c r="J59" s="64">
        <f>J87</f>
        <v>0</v>
      </c>
      <c r="L59" s="33"/>
      <c r="AU59" s="18" t="s">
        <v>102</v>
      </c>
    </row>
    <row r="60" spans="2:47" s="8" customFormat="1" ht="24.9" customHeight="1">
      <c r="B60" s="100"/>
      <c r="D60" s="101" t="s">
        <v>953</v>
      </c>
      <c r="E60" s="102"/>
      <c r="F60" s="102"/>
      <c r="G60" s="102"/>
      <c r="H60" s="102"/>
      <c r="I60" s="102"/>
      <c r="J60" s="103">
        <f>J88</f>
        <v>0</v>
      </c>
      <c r="L60" s="100"/>
    </row>
    <row r="61" spans="2:47" s="9" customFormat="1" ht="19.95" customHeight="1">
      <c r="B61" s="104"/>
      <c r="D61" s="105" t="s">
        <v>954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8" customFormat="1" ht="24.9" customHeight="1">
      <c r="B62" s="100"/>
      <c r="D62" s="101" t="s">
        <v>955</v>
      </c>
      <c r="E62" s="102"/>
      <c r="F62" s="102"/>
      <c r="G62" s="102"/>
      <c r="H62" s="102"/>
      <c r="I62" s="102"/>
      <c r="J62" s="103">
        <f>J138</f>
        <v>0</v>
      </c>
      <c r="L62" s="100"/>
    </row>
    <row r="63" spans="2:47" s="9" customFormat="1" ht="19.95" customHeight="1">
      <c r="B63" s="104"/>
      <c r="D63" s="105" t="s">
        <v>956</v>
      </c>
      <c r="E63" s="106"/>
      <c r="F63" s="106"/>
      <c r="G63" s="106"/>
      <c r="H63" s="106"/>
      <c r="I63" s="106"/>
      <c r="J63" s="107">
        <f>J139</f>
        <v>0</v>
      </c>
      <c r="L63" s="104"/>
    </row>
    <row r="64" spans="2:47" s="9" customFormat="1" ht="19.95" customHeight="1">
      <c r="B64" s="104"/>
      <c r="D64" s="105" t="s">
        <v>957</v>
      </c>
      <c r="E64" s="106"/>
      <c r="F64" s="106"/>
      <c r="G64" s="106"/>
      <c r="H64" s="106"/>
      <c r="I64" s="106"/>
      <c r="J64" s="107">
        <f>J157</f>
        <v>0</v>
      </c>
      <c r="L64" s="104"/>
    </row>
    <row r="65" spans="2:12" s="8" customFormat="1" ht="24.9" customHeight="1">
      <c r="B65" s="100"/>
      <c r="D65" s="101" t="s">
        <v>958</v>
      </c>
      <c r="E65" s="102"/>
      <c r="F65" s="102"/>
      <c r="G65" s="102"/>
      <c r="H65" s="102"/>
      <c r="I65" s="102"/>
      <c r="J65" s="103">
        <f>J222</f>
        <v>0</v>
      </c>
      <c r="L65" s="100"/>
    </row>
    <row r="66" spans="2:12" s="8" customFormat="1" ht="24.9" customHeight="1">
      <c r="B66" s="100"/>
      <c r="D66" s="101" t="s">
        <v>110</v>
      </c>
      <c r="E66" s="102"/>
      <c r="F66" s="102"/>
      <c r="G66" s="102"/>
      <c r="H66" s="102"/>
      <c r="I66" s="102"/>
      <c r="J66" s="103">
        <f>J235</f>
        <v>0</v>
      </c>
      <c r="L66" s="100"/>
    </row>
    <row r="67" spans="2:12" s="9" customFormat="1" ht="19.95" customHeight="1">
      <c r="B67" s="104"/>
      <c r="D67" s="105" t="s">
        <v>959</v>
      </c>
      <c r="E67" s="106"/>
      <c r="F67" s="106"/>
      <c r="G67" s="106"/>
      <c r="H67" s="106"/>
      <c r="I67" s="106"/>
      <c r="J67" s="107">
        <f>J236</f>
        <v>0</v>
      </c>
      <c r="L67" s="104"/>
    </row>
    <row r="68" spans="2:12" s="1" customFormat="1" ht="21.75" customHeight="1">
      <c r="B68" s="33"/>
      <c r="L68" s="33"/>
    </row>
    <row r="69" spans="2:12" s="1" customFormat="1" ht="6.9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" customHeight="1">
      <c r="B74" s="33"/>
      <c r="C74" s="22" t="s">
        <v>112</v>
      </c>
      <c r="L74" s="33"/>
    </row>
    <row r="75" spans="2:12" s="1" customFormat="1" ht="6.9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26.25" customHeight="1">
      <c r="B77" s="33"/>
      <c r="E77" s="310" t="str">
        <f>E7</f>
        <v>Rekonstrukce ulice 5. května na p.p.č. 2553/2,2554/1 a 2554/2 v k.ú. Česká Kamenice</v>
      </c>
      <c r="F77" s="311"/>
      <c r="G77" s="311"/>
      <c r="H77" s="311"/>
      <c r="L77" s="33"/>
    </row>
    <row r="78" spans="2:12" s="1" customFormat="1" ht="12" customHeight="1">
      <c r="B78" s="33"/>
      <c r="C78" s="28" t="s">
        <v>97</v>
      </c>
      <c r="L78" s="33"/>
    </row>
    <row r="79" spans="2:12" s="1" customFormat="1" ht="16.5" customHeight="1">
      <c r="B79" s="33"/>
      <c r="E79" s="273" t="str">
        <f>E9</f>
        <v>SO 401 - Veřejné osvětlení</v>
      </c>
      <c r="F79" s="312"/>
      <c r="G79" s="312"/>
      <c r="H79" s="312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F12</f>
        <v>Spořice</v>
      </c>
      <c r="I81" s="28" t="s">
        <v>23</v>
      </c>
      <c r="J81" s="50" t="str">
        <f>IF(J12="","",J12)</f>
        <v>4. 7. 2022</v>
      </c>
      <c r="L81" s="33"/>
    </row>
    <row r="82" spans="2:65" s="1" customFormat="1" ht="6.9" customHeight="1">
      <c r="B82" s="33"/>
      <c r="L82" s="33"/>
    </row>
    <row r="83" spans="2:65" s="1" customFormat="1" ht="40.049999999999997" customHeight="1">
      <c r="B83" s="33"/>
      <c r="C83" s="28" t="s">
        <v>25</v>
      </c>
      <c r="F83" s="26" t="str">
        <f>E15</f>
        <v>Město Česká Kamenice,Náměstí Míru 219,Č. Kamenice</v>
      </c>
      <c r="I83" s="28" t="s">
        <v>32</v>
      </c>
      <c r="J83" s="31" t="str">
        <f>E21</f>
        <v>IQ PROJEKT s.r.o.,Školní 3635/24,Chomutov</v>
      </c>
      <c r="L83" s="33"/>
    </row>
    <row r="84" spans="2:65" s="1" customFormat="1" ht="15.15" customHeight="1">
      <c r="B84" s="33"/>
      <c r="C84" s="28" t="s">
        <v>30</v>
      </c>
      <c r="F84" s="26" t="str">
        <f>IF(E18="","",E18)</f>
        <v>Vyplň údaj</v>
      </c>
      <c r="I84" s="28" t="s">
        <v>37</v>
      </c>
      <c r="J84" s="31" t="str">
        <f>E24</f>
        <v>Ing. Ivan Menhard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08"/>
      <c r="C86" s="109" t="s">
        <v>113</v>
      </c>
      <c r="D86" s="110" t="s">
        <v>62</v>
      </c>
      <c r="E86" s="110" t="s">
        <v>58</v>
      </c>
      <c r="F86" s="110" t="s">
        <v>59</v>
      </c>
      <c r="G86" s="110" t="s">
        <v>114</v>
      </c>
      <c r="H86" s="110" t="s">
        <v>115</v>
      </c>
      <c r="I86" s="110" t="s">
        <v>116</v>
      </c>
      <c r="J86" s="110" t="s">
        <v>101</v>
      </c>
      <c r="K86" s="111" t="s">
        <v>117</v>
      </c>
      <c r="L86" s="108"/>
      <c r="M86" s="57" t="s">
        <v>19</v>
      </c>
      <c r="N86" s="58" t="s">
        <v>47</v>
      </c>
      <c r="O86" s="58" t="s">
        <v>118</v>
      </c>
      <c r="P86" s="58" t="s">
        <v>119</v>
      </c>
      <c r="Q86" s="58" t="s">
        <v>120</v>
      </c>
      <c r="R86" s="58" t="s">
        <v>121</v>
      </c>
      <c r="S86" s="58" t="s">
        <v>122</v>
      </c>
      <c r="T86" s="59" t="s">
        <v>123</v>
      </c>
    </row>
    <row r="87" spans="2:65" s="1" customFormat="1" ht="22.8" customHeight="1">
      <c r="B87" s="33"/>
      <c r="C87" s="62" t="s">
        <v>124</v>
      </c>
      <c r="J87" s="112">
        <f>BK87</f>
        <v>0</v>
      </c>
      <c r="L87" s="33"/>
      <c r="M87" s="60"/>
      <c r="N87" s="51"/>
      <c r="O87" s="51"/>
      <c r="P87" s="113">
        <f>P88+P138+P222+P235</f>
        <v>0</v>
      </c>
      <c r="Q87" s="51"/>
      <c r="R87" s="113">
        <f>R88+R138+R222+R235</f>
        <v>0.9705229999999998</v>
      </c>
      <c r="S87" s="51"/>
      <c r="T87" s="114">
        <f>T88+T138+T222+T235</f>
        <v>0</v>
      </c>
      <c r="AT87" s="18" t="s">
        <v>76</v>
      </c>
      <c r="AU87" s="18" t="s">
        <v>102</v>
      </c>
      <c r="BK87" s="115">
        <f>BK88+BK138+BK222+BK235</f>
        <v>0</v>
      </c>
    </row>
    <row r="88" spans="2:65" s="11" customFormat="1" ht="25.95" customHeight="1">
      <c r="B88" s="116"/>
      <c r="D88" s="117" t="s">
        <v>76</v>
      </c>
      <c r="E88" s="118" t="s">
        <v>960</v>
      </c>
      <c r="F88" s="118" t="s">
        <v>961</v>
      </c>
      <c r="I88" s="119"/>
      <c r="J88" s="120">
        <f>BK88</f>
        <v>0</v>
      </c>
      <c r="L88" s="116"/>
      <c r="M88" s="121"/>
      <c r="P88" s="122">
        <f>P89</f>
        <v>0</v>
      </c>
      <c r="R88" s="122">
        <f>R89</f>
        <v>0.36005499999999996</v>
      </c>
      <c r="T88" s="123">
        <f>T89</f>
        <v>0</v>
      </c>
      <c r="AR88" s="117" t="s">
        <v>87</v>
      </c>
      <c r="AT88" s="124" t="s">
        <v>76</v>
      </c>
      <c r="AU88" s="124" t="s">
        <v>77</v>
      </c>
      <c r="AY88" s="117" t="s">
        <v>127</v>
      </c>
      <c r="BK88" s="125">
        <f>BK89</f>
        <v>0</v>
      </c>
    </row>
    <row r="89" spans="2:65" s="11" customFormat="1" ht="22.8" customHeight="1">
      <c r="B89" s="116"/>
      <c r="D89" s="117" t="s">
        <v>76</v>
      </c>
      <c r="E89" s="126" t="s">
        <v>962</v>
      </c>
      <c r="F89" s="126" t="s">
        <v>963</v>
      </c>
      <c r="I89" s="119"/>
      <c r="J89" s="127">
        <f>BK89</f>
        <v>0</v>
      </c>
      <c r="L89" s="116"/>
      <c r="M89" s="121"/>
      <c r="P89" s="122">
        <f>SUM(P90:P137)</f>
        <v>0</v>
      </c>
      <c r="R89" s="122">
        <f>SUM(R90:R137)</f>
        <v>0.36005499999999996</v>
      </c>
      <c r="T89" s="123">
        <f>SUM(T90:T137)</f>
        <v>0</v>
      </c>
      <c r="AR89" s="117" t="s">
        <v>87</v>
      </c>
      <c r="AT89" s="124" t="s">
        <v>76</v>
      </c>
      <c r="AU89" s="124" t="s">
        <v>85</v>
      </c>
      <c r="AY89" s="117" t="s">
        <v>127</v>
      </c>
      <c r="BK89" s="125">
        <f>SUM(BK90:BK137)</f>
        <v>0</v>
      </c>
    </row>
    <row r="90" spans="2:65" s="1" customFormat="1" ht="24.15" customHeight="1">
      <c r="B90" s="33"/>
      <c r="C90" s="128" t="s">
        <v>85</v>
      </c>
      <c r="D90" s="128" t="s">
        <v>129</v>
      </c>
      <c r="E90" s="129" t="s">
        <v>964</v>
      </c>
      <c r="F90" s="130" t="s">
        <v>965</v>
      </c>
      <c r="G90" s="131" t="s">
        <v>268</v>
      </c>
      <c r="H90" s="132">
        <v>42</v>
      </c>
      <c r="I90" s="133"/>
      <c r="J90" s="134">
        <f>ROUND(I90*H90,2)</f>
        <v>0</v>
      </c>
      <c r="K90" s="130" t="s">
        <v>133</v>
      </c>
      <c r="L90" s="33"/>
      <c r="M90" s="135" t="s">
        <v>19</v>
      </c>
      <c r="N90" s="136" t="s">
        <v>48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252</v>
      </c>
      <c r="AT90" s="139" t="s">
        <v>129</v>
      </c>
      <c r="AU90" s="139" t="s">
        <v>87</v>
      </c>
      <c r="AY90" s="18" t="s">
        <v>127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85</v>
      </c>
      <c r="BK90" s="140">
        <f>ROUND(I90*H90,2)</f>
        <v>0</v>
      </c>
      <c r="BL90" s="18" t="s">
        <v>252</v>
      </c>
      <c r="BM90" s="139" t="s">
        <v>966</v>
      </c>
    </row>
    <row r="91" spans="2:65" s="1" customFormat="1" ht="28.8">
      <c r="B91" s="33"/>
      <c r="D91" s="141" t="s">
        <v>136</v>
      </c>
      <c r="F91" s="142" t="s">
        <v>967</v>
      </c>
      <c r="I91" s="143"/>
      <c r="L91" s="33"/>
      <c r="M91" s="144"/>
      <c r="T91" s="54"/>
      <c r="AT91" s="18" t="s">
        <v>136</v>
      </c>
      <c r="AU91" s="18" t="s">
        <v>87</v>
      </c>
    </row>
    <row r="92" spans="2:65" s="1" customFormat="1" ht="10.199999999999999">
      <c r="B92" s="33"/>
      <c r="D92" s="145" t="s">
        <v>138</v>
      </c>
      <c r="F92" s="146" t="s">
        <v>968</v>
      </c>
      <c r="I92" s="143"/>
      <c r="L92" s="33"/>
      <c r="M92" s="144"/>
      <c r="T92" s="54"/>
      <c r="AT92" s="18" t="s">
        <v>138</v>
      </c>
      <c r="AU92" s="18" t="s">
        <v>87</v>
      </c>
    </row>
    <row r="93" spans="2:65" s="13" customFormat="1" ht="10.199999999999999">
      <c r="B93" s="153"/>
      <c r="D93" s="141" t="s">
        <v>140</v>
      </c>
      <c r="E93" s="154" t="s">
        <v>19</v>
      </c>
      <c r="F93" s="155" t="s">
        <v>969</v>
      </c>
      <c r="H93" s="156">
        <v>42</v>
      </c>
      <c r="I93" s="157"/>
      <c r="L93" s="153"/>
      <c r="M93" s="158"/>
      <c r="T93" s="159"/>
      <c r="AT93" s="154" t="s">
        <v>140</v>
      </c>
      <c r="AU93" s="154" t="s">
        <v>87</v>
      </c>
      <c r="AV93" s="13" t="s">
        <v>87</v>
      </c>
      <c r="AW93" s="13" t="s">
        <v>36</v>
      </c>
      <c r="AX93" s="13" t="s">
        <v>85</v>
      </c>
      <c r="AY93" s="154" t="s">
        <v>127</v>
      </c>
    </row>
    <row r="94" spans="2:65" s="1" customFormat="1" ht="24.15" customHeight="1">
      <c r="B94" s="33"/>
      <c r="C94" s="167" t="s">
        <v>87</v>
      </c>
      <c r="D94" s="167" t="s">
        <v>260</v>
      </c>
      <c r="E94" s="168" t="s">
        <v>970</v>
      </c>
      <c r="F94" s="169" t="s">
        <v>971</v>
      </c>
      <c r="G94" s="170" t="s">
        <v>268</v>
      </c>
      <c r="H94" s="171">
        <v>46.2</v>
      </c>
      <c r="I94" s="172"/>
      <c r="J94" s="173">
        <f>ROUND(I94*H94,2)</f>
        <v>0</v>
      </c>
      <c r="K94" s="169" t="s">
        <v>133</v>
      </c>
      <c r="L94" s="174"/>
      <c r="M94" s="175" t="s">
        <v>19</v>
      </c>
      <c r="N94" s="176" t="s">
        <v>48</v>
      </c>
      <c r="P94" s="137">
        <f>O94*H94</f>
        <v>0</v>
      </c>
      <c r="Q94" s="137">
        <v>1.2E-4</v>
      </c>
      <c r="R94" s="137">
        <f>Q94*H94</f>
        <v>5.5440000000000003E-3</v>
      </c>
      <c r="S94" s="137">
        <v>0</v>
      </c>
      <c r="T94" s="138">
        <f>S94*H94</f>
        <v>0</v>
      </c>
      <c r="AR94" s="139" t="s">
        <v>350</v>
      </c>
      <c r="AT94" s="139" t="s">
        <v>260</v>
      </c>
      <c r="AU94" s="139" t="s">
        <v>87</v>
      </c>
      <c r="AY94" s="18" t="s">
        <v>127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8" t="s">
        <v>85</v>
      </c>
      <c r="BK94" s="140">
        <f>ROUND(I94*H94,2)</f>
        <v>0</v>
      </c>
      <c r="BL94" s="18" t="s">
        <v>252</v>
      </c>
      <c r="BM94" s="139" t="s">
        <v>972</v>
      </c>
    </row>
    <row r="95" spans="2:65" s="1" customFormat="1" ht="19.2">
      <c r="B95" s="33"/>
      <c r="D95" s="141" t="s">
        <v>136</v>
      </c>
      <c r="F95" s="142" t="s">
        <v>971</v>
      </c>
      <c r="I95" s="143"/>
      <c r="L95" s="33"/>
      <c r="M95" s="144"/>
      <c r="T95" s="54"/>
      <c r="AT95" s="18" t="s">
        <v>136</v>
      </c>
      <c r="AU95" s="18" t="s">
        <v>87</v>
      </c>
    </row>
    <row r="96" spans="2:65" s="1" customFormat="1" ht="19.2">
      <c r="B96" s="33"/>
      <c r="D96" s="141" t="s">
        <v>700</v>
      </c>
      <c r="F96" s="187" t="s">
        <v>973</v>
      </c>
      <c r="I96" s="143"/>
      <c r="L96" s="33"/>
      <c r="M96" s="144"/>
      <c r="T96" s="54"/>
      <c r="AT96" s="18" t="s">
        <v>700</v>
      </c>
      <c r="AU96" s="18" t="s">
        <v>87</v>
      </c>
    </row>
    <row r="97" spans="2:65" s="13" customFormat="1" ht="10.199999999999999">
      <c r="B97" s="153"/>
      <c r="D97" s="141" t="s">
        <v>140</v>
      </c>
      <c r="F97" s="155" t="s">
        <v>974</v>
      </c>
      <c r="H97" s="156">
        <v>46.2</v>
      </c>
      <c r="I97" s="157"/>
      <c r="L97" s="153"/>
      <c r="M97" s="158"/>
      <c r="T97" s="159"/>
      <c r="AT97" s="154" t="s">
        <v>140</v>
      </c>
      <c r="AU97" s="154" t="s">
        <v>87</v>
      </c>
      <c r="AV97" s="13" t="s">
        <v>87</v>
      </c>
      <c r="AW97" s="13" t="s">
        <v>4</v>
      </c>
      <c r="AX97" s="13" t="s">
        <v>85</v>
      </c>
      <c r="AY97" s="154" t="s">
        <v>127</v>
      </c>
    </row>
    <row r="98" spans="2:65" s="1" customFormat="1" ht="24.15" customHeight="1">
      <c r="B98" s="33"/>
      <c r="C98" s="128" t="s">
        <v>153</v>
      </c>
      <c r="D98" s="128" t="s">
        <v>129</v>
      </c>
      <c r="E98" s="129" t="s">
        <v>975</v>
      </c>
      <c r="F98" s="130" t="s">
        <v>976</v>
      </c>
      <c r="G98" s="131" t="s">
        <v>268</v>
      </c>
      <c r="H98" s="132">
        <v>250</v>
      </c>
      <c r="I98" s="133"/>
      <c r="J98" s="134">
        <f>ROUND(I98*H98,2)</f>
        <v>0</v>
      </c>
      <c r="K98" s="130" t="s">
        <v>133</v>
      </c>
      <c r="L98" s="33"/>
      <c r="M98" s="135" t="s">
        <v>19</v>
      </c>
      <c r="N98" s="136" t="s">
        <v>48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AR98" s="139" t="s">
        <v>252</v>
      </c>
      <c r="AT98" s="139" t="s">
        <v>129</v>
      </c>
      <c r="AU98" s="139" t="s">
        <v>87</v>
      </c>
      <c r="AY98" s="18" t="s">
        <v>127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8" t="s">
        <v>85</v>
      </c>
      <c r="BK98" s="140">
        <f>ROUND(I98*H98,2)</f>
        <v>0</v>
      </c>
      <c r="BL98" s="18" t="s">
        <v>252</v>
      </c>
      <c r="BM98" s="139" t="s">
        <v>977</v>
      </c>
    </row>
    <row r="99" spans="2:65" s="1" customFormat="1" ht="28.8">
      <c r="B99" s="33"/>
      <c r="D99" s="141" t="s">
        <v>136</v>
      </c>
      <c r="F99" s="142" t="s">
        <v>978</v>
      </c>
      <c r="I99" s="143"/>
      <c r="L99" s="33"/>
      <c r="M99" s="144"/>
      <c r="T99" s="54"/>
      <c r="AT99" s="18" t="s">
        <v>136</v>
      </c>
      <c r="AU99" s="18" t="s">
        <v>87</v>
      </c>
    </row>
    <row r="100" spans="2:65" s="1" customFormat="1" ht="10.199999999999999">
      <c r="B100" s="33"/>
      <c r="D100" s="145" t="s">
        <v>138</v>
      </c>
      <c r="F100" s="146" t="s">
        <v>979</v>
      </c>
      <c r="I100" s="143"/>
      <c r="L100" s="33"/>
      <c r="M100" s="144"/>
      <c r="T100" s="54"/>
      <c r="AT100" s="18" t="s">
        <v>138</v>
      </c>
      <c r="AU100" s="18" t="s">
        <v>87</v>
      </c>
    </row>
    <row r="101" spans="2:65" s="1" customFormat="1" ht="24.15" customHeight="1">
      <c r="B101" s="33"/>
      <c r="C101" s="167" t="s">
        <v>134</v>
      </c>
      <c r="D101" s="167" t="s">
        <v>260</v>
      </c>
      <c r="E101" s="168" t="s">
        <v>980</v>
      </c>
      <c r="F101" s="169" t="s">
        <v>981</v>
      </c>
      <c r="G101" s="170" t="s">
        <v>268</v>
      </c>
      <c r="H101" s="171">
        <v>275</v>
      </c>
      <c r="I101" s="172"/>
      <c r="J101" s="173">
        <f>ROUND(I101*H101,2)</f>
        <v>0</v>
      </c>
      <c r="K101" s="169" t="s">
        <v>133</v>
      </c>
      <c r="L101" s="174"/>
      <c r="M101" s="175" t="s">
        <v>19</v>
      </c>
      <c r="N101" s="176" t="s">
        <v>48</v>
      </c>
      <c r="P101" s="137">
        <f>O101*H101</f>
        <v>0</v>
      </c>
      <c r="Q101" s="137">
        <v>6.0999999999999997E-4</v>
      </c>
      <c r="R101" s="137">
        <f>Q101*H101</f>
        <v>0.16774999999999998</v>
      </c>
      <c r="S101" s="137">
        <v>0</v>
      </c>
      <c r="T101" s="138">
        <f>S101*H101</f>
        <v>0</v>
      </c>
      <c r="AR101" s="139" t="s">
        <v>350</v>
      </c>
      <c r="AT101" s="139" t="s">
        <v>260</v>
      </c>
      <c r="AU101" s="139" t="s">
        <v>87</v>
      </c>
      <c r="AY101" s="18" t="s">
        <v>127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8" t="s">
        <v>85</v>
      </c>
      <c r="BK101" s="140">
        <f>ROUND(I101*H101,2)</f>
        <v>0</v>
      </c>
      <c r="BL101" s="18" t="s">
        <v>252</v>
      </c>
      <c r="BM101" s="139" t="s">
        <v>982</v>
      </c>
    </row>
    <row r="102" spans="2:65" s="1" customFormat="1" ht="19.2">
      <c r="B102" s="33"/>
      <c r="D102" s="141" t="s">
        <v>136</v>
      </c>
      <c r="F102" s="142" t="s">
        <v>981</v>
      </c>
      <c r="I102" s="143"/>
      <c r="L102" s="33"/>
      <c r="M102" s="144"/>
      <c r="T102" s="54"/>
      <c r="AT102" s="18" t="s">
        <v>136</v>
      </c>
      <c r="AU102" s="18" t="s">
        <v>87</v>
      </c>
    </row>
    <row r="103" spans="2:65" s="13" customFormat="1" ht="10.199999999999999">
      <c r="B103" s="153"/>
      <c r="D103" s="141" t="s">
        <v>140</v>
      </c>
      <c r="F103" s="155" t="s">
        <v>983</v>
      </c>
      <c r="H103" s="156">
        <v>275</v>
      </c>
      <c r="I103" s="157"/>
      <c r="L103" s="153"/>
      <c r="M103" s="158"/>
      <c r="T103" s="159"/>
      <c r="AT103" s="154" t="s">
        <v>140</v>
      </c>
      <c r="AU103" s="154" t="s">
        <v>87</v>
      </c>
      <c r="AV103" s="13" t="s">
        <v>87</v>
      </c>
      <c r="AW103" s="13" t="s">
        <v>4</v>
      </c>
      <c r="AX103" s="13" t="s">
        <v>85</v>
      </c>
      <c r="AY103" s="154" t="s">
        <v>127</v>
      </c>
    </row>
    <row r="104" spans="2:65" s="1" customFormat="1" ht="24.15" customHeight="1">
      <c r="B104" s="33"/>
      <c r="C104" s="128" t="s">
        <v>165</v>
      </c>
      <c r="D104" s="128" t="s">
        <v>129</v>
      </c>
      <c r="E104" s="129" t="s">
        <v>984</v>
      </c>
      <c r="F104" s="130" t="s">
        <v>985</v>
      </c>
      <c r="G104" s="131" t="s">
        <v>463</v>
      </c>
      <c r="H104" s="132">
        <v>14</v>
      </c>
      <c r="I104" s="133"/>
      <c r="J104" s="134">
        <f>ROUND(I104*H104,2)</f>
        <v>0</v>
      </c>
      <c r="K104" s="130" t="s">
        <v>133</v>
      </c>
      <c r="L104" s="33"/>
      <c r="M104" s="135" t="s">
        <v>19</v>
      </c>
      <c r="N104" s="136" t="s">
        <v>48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AR104" s="139" t="s">
        <v>252</v>
      </c>
      <c r="AT104" s="139" t="s">
        <v>129</v>
      </c>
      <c r="AU104" s="139" t="s">
        <v>87</v>
      </c>
      <c r="AY104" s="18" t="s">
        <v>127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8" t="s">
        <v>85</v>
      </c>
      <c r="BK104" s="140">
        <f>ROUND(I104*H104,2)</f>
        <v>0</v>
      </c>
      <c r="BL104" s="18" t="s">
        <v>252</v>
      </c>
      <c r="BM104" s="139" t="s">
        <v>986</v>
      </c>
    </row>
    <row r="105" spans="2:65" s="1" customFormat="1" ht="19.2">
      <c r="B105" s="33"/>
      <c r="D105" s="141" t="s">
        <v>136</v>
      </c>
      <c r="F105" s="142" t="s">
        <v>987</v>
      </c>
      <c r="I105" s="143"/>
      <c r="L105" s="33"/>
      <c r="M105" s="144"/>
      <c r="T105" s="54"/>
      <c r="AT105" s="18" t="s">
        <v>136</v>
      </c>
      <c r="AU105" s="18" t="s">
        <v>87</v>
      </c>
    </row>
    <row r="106" spans="2:65" s="1" customFormat="1" ht="10.199999999999999">
      <c r="B106" s="33"/>
      <c r="D106" s="145" t="s">
        <v>138</v>
      </c>
      <c r="F106" s="146" t="s">
        <v>988</v>
      </c>
      <c r="I106" s="143"/>
      <c r="L106" s="33"/>
      <c r="M106" s="144"/>
      <c r="T106" s="54"/>
      <c r="AT106" s="18" t="s">
        <v>138</v>
      </c>
      <c r="AU106" s="18" t="s">
        <v>87</v>
      </c>
    </row>
    <row r="107" spans="2:65" s="1" customFormat="1" ht="16.5" customHeight="1">
      <c r="B107" s="33"/>
      <c r="C107" s="167" t="s">
        <v>171</v>
      </c>
      <c r="D107" s="167" t="s">
        <v>260</v>
      </c>
      <c r="E107" s="168" t="s">
        <v>989</v>
      </c>
      <c r="F107" s="169" t="s">
        <v>990</v>
      </c>
      <c r="G107" s="170" t="s">
        <v>463</v>
      </c>
      <c r="H107" s="171">
        <v>14</v>
      </c>
      <c r="I107" s="172"/>
      <c r="J107" s="173">
        <f>ROUND(I107*H107,2)</f>
        <v>0</v>
      </c>
      <c r="K107" s="169" t="s">
        <v>991</v>
      </c>
      <c r="L107" s="174"/>
      <c r="M107" s="175" t="s">
        <v>19</v>
      </c>
      <c r="N107" s="176" t="s">
        <v>48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350</v>
      </c>
      <c r="AT107" s="139" t="s">
        <v>260</v>
      </c>
      <c r="AU107" s="139" t="s">
        <v>87</v>
      </c>
      <c r="AY107" s="18" t="s">
        <v>127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85</v>
      </c>
      <c r="BK107" s="140">
        <f>ROUND(I107*H107,2)</f>
        <v>0</v>
      </c>
      <c r="BL107" s="18" t="s">
        <v>252</v>
      </c>
      <c r="BM107" s="139" t="s">
        <v>992</v>
      </c>
    </row>
    <row r="108" spans="2:65" s="1" customFormat="1" ht="10.199999999999999">
      <c r="B108" s="33"/>
      <c r="D108" s="141" t="s">
        <v>136</v>
      </c>
      <c r="F108" s="142" t="s">
        <v>990</v>
      </c>
      <c r="I108" s="143"/>
      <c r="L108" s="33"/>
      <c r="M108" s="144"/>
      <c r="T108" s="54"/>
      <c r="AT108" s="18" t="s">
        <v>136</v>
      </c>
      <c r="AU108" s="18" t="s">
        <v>87</v>
      </c>
    </row>
    <row r="109" spans="2:65" s="1" customFormat="1" ht="21.75" customHeight="1">
      <c r="B109" s="33"/>
      <c r="C109" s="128" t="s">
        <v>178</v>
      </c>
      <c r="D109" s="128" t="s">
        <v>129</v>
      </c>
      <c r="E109" s="129" t="s">
        <v>993</v>
      </c>
      <c r="F109" s="130" t="s">
        <v>994</v>
      </c>
      <c r="G109" s="131" t="s">
        <v>463</v>
      </c>
      <c r="H109" s="132">
        <v>7</v>
      </c>
      <c r="I109" s="133"/>
      <c r="J109" s="134">
        <f>ROUND(I109*H109,2)</f>
        <v>0</v>
      </c>
      <c r="K109" s="130" t="s">
        <v>133</v>
      </c>
      <c r="L109" s="33"/>
      <c r="M109" s="135" t="s">
        <v>19</v>
      </c>
      <c r="N109" s="136" t="s">
        <v>48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252</v>
      </c>
      <c r="AT109" s="139" t="s">
        <v>129</v>
      </c>
      <c r="AU109" s="139" t="s">
        <v>87</v>
      </c>
      <c r="AY109" s="18" t="s">
        <v>127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85</v>
      </c>
      <c r="BK109" s="140">
        <f>ROUND(I109*H109,2)</f>
        <v>0</v>
      </c>
      <c r="BL109" s="18" t="s">
        <v>252</v>
      </c>
      <c r="BM109" s="139" t="s">
        <v>995</v>
      </c>
    </row>
    <row r="110" spans="2:65" s="1" customFormat="1" ht="19.2">
      <c r="B110" s="33"/>
      <c r="D110" s="141" t="s">
        <v>136</v>
      </c>
      <c r="F110" s="142" t="s">
        <v>996</v>
      </c>
      <c r="I110" s="143"/>
      <c r="L110" s="33"/>
      <c r="M110" s="144"/>
      <c r="T110" s="54"/>
      <c r="AT110" s="18" t="s">
        <v>136</v>
      </c>
      <c r="AU110" s="18" t="s">
        <v>87</v>
      </c>
    </row>
    <row r="111" spans="2:65" s="1" customFormat="1" ht="10.199999999999999">
      <c r="B111" s="33"/>
      <c r="D111" s="145" t="s">
        <v>138</v>
      </c>
      <c r="F111" s="146" t="s">
        <v>997</v>
      </c>
      <c r="I111" s="143"/>
      <c r="L111" s="33"/>
      <c r="M111" s="144"/>
      <c r="T111" s="54"/>
      <c r="AT111" s="18" t="s">
        <v>138</v>
      </c>
      <c r="AU111" s="18" t="s">
        <v>87</v>
      </c>
    </row>
    <row r="112" spans="2:65" s="1" customFormat="1" ht="16.5" customHeight="1">
      <c r="B112" s="33"/>
      <c r="C112" s="167" t="s">
        <v>191</v>
      </c>
      <c r="D112" s="167" t="s">
        <v>260</v>
      </c>
      <c r="E112" s="168" t="s">
        <v>998</v>
      </c>
      <c r="F112" s="169" t="s">
        <v>999</v>
      </c>
      <c r="G112" s="170" t="s">
        <v>463</v>
      </c>
      <c r="H112" s="171">
        <v>7</v>
      </c>
      <c r="I112" s="172"/>
      <c r="J112" s="173">
        <f>ROUND(I112*H112,2)</f>
        <v>0</v>
      </c>
      <c r="K112" s="169" t="s">
        <v>19</v>
      </c>
      <c r="L112" s="174"/>
      <c r="M112" s="175" t="s">
        <v>19</v>
      </c>
      <c r="N112" s="176" t="s">
        <v>48</v>
      </c>
      <c r="P112" s="137">
        <f>O112*H112</f>
        <v>0</v>
      </c>
      <c r="Q112" s="137">
        <v>4.0000000000000001E-3</v>
      </c>
      <c r="R112" s="137">
        <f>Q112*H112</f>
        <v>2.8000000000000001E-2</v>
      </c>
      <c r="S112" s="137">
        <v>0</v>
      </c>
      <c r="T112" s="138">
        <f>S112*H112</f>
        <v>0</v>
      </c>
      <c r="AR112" s="139" t="s">
        <v>350</v>
      </c>
      <c r="AT112" s="139" t="s">
        <v>260</v>
      </c>
      <c r="AU112" s="139" t="s">
        <v>87</v>
      </c>
      <c r="AY112" s="18" t="s">
        <v>127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8" t="s">
        <v>85</v>
      </c>
      <c r="BK112" s="140">
        <f>ROUND(I112*H112,2)</f>
        <v>0</v>
      </c>
      <c r="BL112" s="18" t="s">
        <v>252</v>
      </c>
      <c r="BM112" s="139" t="s">
        <v>1000</v>
      </c>
    </row>
    <row r="113" spans="2:65" s="1" customFormat="1" ht="19.2">
      <c r="B113" s="33"/>
      <c r="D113" s="141" t="s">
        <v>136</v>
      </c>
      <c r="F113" s="142" t="s">
        <v>1001</v>
      </c>
      <c r="I113" s="143"/>
      <c r="L113" s="33"/>
      <c r="M113" s="144"/>
      <c r="T113" s="54"/>
      <c r="AT113" s="18" t="s">
        <v>136</v>
      </c>
      <c r="AU113" s="18" t="s">
        <v>87</v>
      </c>
    </row>
    <row r="114" spans="2:65" s="1" customFormat="1" ht="19.2">
      <c r="B114" s="33"/>
      <c r="D114" s="141" t="s">
        <v>700</v>
      </c>
      <c r="F114" s="187" t="s">
        <v>1002</v>
      </c>
      <c r="I114" s="143"/>
      <c r="L114" s="33"/>
      <c r="M114" s="144"/>
      <c r="T114" s="54"/>
      <c r="AT114" s="18" t="s">
        <v>700</v>
      </c>
      <c r="AU114" s="18" t="s">
        <v>87</v>
      </c>
    </row>
    <row r="115" spans="2:65" s="1" customFormat="1" ht="24.15" customHeight="1">
      <c r="B115" s="33"/>
      <c r="C115" s="128" t="s">
        <v>198</v>
      </c>
      <c r="D115" s="128" t="s">
        <v>129</v>
      </c>
      <c r="E115" s="129" t="s">
        <v>1003</v>
      </c>
      <c r="F115" s="130" t="s">
        <v>1004</v>
      </c>
      <c r="G115" s="131" t="s">
        <v>268</v>
      </c>
      <c r="H115" s="132">
        <v>240</v>
      </c>
      <c r="I115" s="133"/>
      <c r="J115" s="134">
        <f>ROUND(I115*H115,2)</f>
        <v>0</v>
      </c>
      <c r="K115" s="130" t="s">
        <v>133</v>
      </c>
      <c r="L115" s="33"/>
      <c r="M115" s="135" t="s">
        <v>19</v>
      </c>
      <c r="N115" s="136" t="s">
        <v>48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AR115" s="139" t="s">
        <v>252</v>
      </c>
      <c r="AT115" s="139" t="s">
        <v>129</v>
      </c>
      <c r="AU115" s="139" t="s">
        <v>87</v>
      </c>
      <c r="AY115" s="18" t="s">
        <v>127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8" t="s">
        <v>85</v>
      </c>
      <c r="BK115" s="140">
        <f>ROUND(I115*H115,2)</f>
        <v>0</v>
      </c>
      <c r="BL115" s="18" t="s">
        <v>252</v>
      </c>
      <c r="BM115" s="139" t="s">
        <v>1005</v>
      </c>
    </row>
    <row r="116" spans="2:65" s="1" customFormat="1" ht="28.8">
      <c r="B116" s="33"/>
      <c r="D116" s="141" t="s">
        <v>136</v>
      </c>
      <c r="F116" s="142" t="s">
        <v>1006</v>
      </c>
      <c r="I116" s="143"/>
      <c r="L116" s="33"/>
      <c r="M116" s="144"/>
      <c r="T116" s="54"/>
      <c r="AT116" s="18" t="s">
        <v>136</v>
      </c>
      <c r="AU116" s="18" t="s">
        <v>87</v>
      </c>
    </row>
    <row r="117" spans="2:65" s="1" customFormat="1" ht="10.199999999999999">
      <c r="B117" s="33"/>
      <c r="D117" s="145" t="s">
        <v>138</v>
      </c>
      <c r="F117" s="146" t="s">
        <v>1007</v>
      </c>
      <c r="I117" s="143"/>
      <c r="L117" s="33"/>
      <c r="M117" s="144"/>
      <c r="T117" s="54"/>
      <c r="AT117" s="18" t="s">
        <v>138</v>
      </c>
      <c r="AU117" s="18" t="s">
        <v>87</v>
      </c>
    </row>
    <row r="118" spans="2:65" s="1" customFormat="1" ht="16.5" customHeight="1">
      <c r="B118" s="33"/>
      <c r="C118" s="167" t="s">
        <v>204</v>
      </c>
      <c r="D118" s="167" t="s">
        <v>260</v>
      </c>
      <c r="E118" s="168" t="s">
        <v>1008</v>
      </c>
      <c r="F118" s="169" t="s">
        <v>1009</v>
      </c>
      <c r="G118" s="170" t="s">
        <v>1010</v>
      </c>
      <c r="H118" s="171">
        <v>156.52099999999999</v>
      </c>
      <c r="I118" s="172"/>
      <c r="J118" s="173">
        <f>ROUND(I118*H118,2)</f>
        <v>0</v>
      </c>
      <c r="K118" s="169" t="s">
        <v>133</v>
      </c>
      <c r="L118" s="174"/>
      <c r="M118" s="175" t="s">
        <v>19</v>
      </c>
      <c r="N118" s="176" t="s">
        <v>48</v>
      </c>
      <c r="P118" s="137">
        <f>O118*H118</f>
        <v>0</v>
      </c>
      <c r="Q118" s="137">
        <v>1E-3</v>
      </c>
      <c r="R118" s="137">
        <f>Q118*H118</f>
        <v>0.15652099999999999</v>
      </c>
      <c r="S118" s="137">
        <v>0</v>
      </c>
      <c r="T118" s="138">
        <f>S118*H118</f>
        <v>0</v>
      </c>
      <c r="AR118" s="139" t="s">
        <v>350</v>
      </c>
      <c r="AT118" s="139" t="s">
        <v>260</v>
      </c>
      <c r="AU118" s="139" t="s">
        <v>87</v>
      </c>
      <c r="AY118" s="18" t="s">
        <v>127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8" t="s">
        <v>85</v>
      </c>
      <c r="BK118" s="140">
        <f>ROUND(I118*H118,2)</f>
        <v>0</v>
      </c>
      <c r="BL118" s="18" t="s">
        <v>252</v>
      </c>
      <c r="BM118" s="139" t="s">
        <v>1011</v>
      </c>
    </row>
    <row r="119" spans="2:65" s="1" customFormat="1" ht="10.199999999999999">
      <c r="B119" s="33"/>
      <c r="D119" s="141" t="s">
        <v>136</v>
      </c>
      <c r="F119" s="142" t="s">
        <v>1012</v>
      </c>
      <c r="I119" s="143"/>
      <c r="L119" s="33"/>
      <c r="M119" s="144"/>
      <c r="T119" s="54"/>
      <c r="AT119" s="18" t="s">
        <v>136</v>
      </c>
      <c r="AU119" s="18" t="s">
        <v>87</v>
      </c>
    </row>
    <row r="120" spans="2:65" s="13" customFormat="1" ht="10.199999999999999">
      <c r="B120" s="153"/>
      <c r="D120" s="141" t="s">
        <v>140</v>
      </c>
      <c r="E120" s="154" t="s">
        <v>19</v>
      </c>
      <c r="F120" s="155" t="s">
        <v>1013</v>
      </c>
      <c r="H120" s="156">
        <v>149.06800000000001</v>
      </c>
      <c r="I120" s="157"/>
      <c r="L120" s="153"/>
      <c r="M120" s="158"/>
      <c r="T120" s="159"/>
      <c r="AT120" s="154" t="s">
        <v>140</v>
      </c>
      <c r="AU120" s="154" t="s">
        <v>87</v>
      </c>
      <c r="AV120" s="13" t="s">
        <v>87</v>
      </c>
      <c r="AW120" s="13" t="s">
        <v>36</v>
      </c>
      <c r="AX120" s="13" t="s">
        <v>85</v>
      </c>
      <c r="AY120" s="154" t="s">
        <v>127</v>
      </c>
    </row>
    <row r="121" spans="2:65" s="13" customFormat="1" ht="10.199999999999999">
      <c r="B121" s="153"/>
      <c r="D121" s="141" t="s">
        <v>140</v>
      </c>
      <c r="F121" s="155" t="s">
        <v>1014</v>
      </c>
      <c r="H121" s="156">
        <v>156.52099999999999</v>
      </c>
      <c r="I121" s="157"/>
      <c r="L121" s="153"/>
      <c r="M121" s="158"/>
      <c r="T121" s="159"/>
      <c r="AT121" s="154" t="s">
        <v>140</v>
      </c>
      <c r="AU121" s="154" t="s">
        <v>87</v>
      </c>
      <c r="AV121" s="13" t="s">
        <v>87</v>
      </c>
      <c r="AW121" s="13" t="s">
        <v>4</v>
      </c>
      <c r="AX121" s="13" t="s">
        <v>85</v>
      </c>
      <c r="AY121" s="154" t="s">
        <v>127</v>
      </c>
    </row>
    <row r="122" spans="2:65" s="1" customFormat="1" ht="16.5" customHeight="1">
      <c r="B122" s="33"/>
      <c r="C122" s="128" t="s">
        <v>211</v>
      </c>
      <c r="D122" s="128" t="s">
        <v>129</v>
      </c>
      <c r="E122" s="129" t="s">
        <v>1015</v>
      </c>
      <c r="F122" s="130" t="s">
        <v>1016</v>
      </c>
      <c r="G122" s="131" t="s">
        <v>463</v>
      </c>
      <c r="H122" s="132">
        <v>16</v>
      </c>
      <c r="I122" s="133"/>
      <c r="J122" s="134">
        <f>ROUND(I122*H122,2)</f>
        <v>0</v>
      </c>
      <c r="K122" s="130" t="s">
        <v>133</v>
      </c>
      <c r="L122" s="33"/>
      <c r="M122" s="135" t="s">
        <v>19</v>
      </c>
      <c r="N122" s="136" t="s">
        <v>48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252</v>
      </c>
      <c r="AT122" s="139" t="s">
        <v>129</v>
      </c>
      <c r="AU122" s="139" t="s">
        <v>87</v>
      </c>
      <c r="AY122" s="18" t="s">
        <v>127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8" t="s">
        <v>85</v>
      </c>
      <c r="BK122" s="140">
        <f>ROUND(I122*H122,2)</f>
        <v>0</v>
      </c>
      <c r="BL122" s="18" t="s">
        <v>252</v>
      </c>
      <c r="BM122" s="139" t="s">
        <v>1017</v>
      </c>
    </row>
    <row r="123" spans="2:65" s="1" customFormat="1" ht="10.199999999999999">
      <c r="B123" s="33"/>
      <c r="D123" s="141" t="s">
        <v>136</v>
      </c>
      <c r="F123" s="142" t="s">
        <v>1018</v>
      </c>
      <c r="I123" s="143"/>
      <c r="L123" s="33"/>
      <c r="M123" s="144"/>
      <c r="T123" s="54"/>
      <c r="AT123" s="18" t="s">
        <v>136</v>
      </c>
      <c r="AU123" s="18" t="s">
        <v>87</v>
      </c>
    </row>
    <row r="124" spans="2:65" s="1" customFormat="1" ht="10.199999999999999">
      <c r="B124" s="33"/>
      <c r="D124" s="145" t="s">
        <v>138</v>
      </c>
      <c r="F124" s="146" t="s">
        <v>1019</v>
      </c>
      <c r="I124" s="143"/>
      <c r="L124" s="33"/>
      <c r="M124" s="144"/>
      <c r="T124" s="54"/>
      <c r="AT124" s="18" t="s">
        <v>138</v>
      </c>
      <c r="AU124" s="18" t="s">
        <v>87</v>
      </c>
    </row>
    <row r="125" spans="2:65" s="1" customFormat="1" ht="16.5" customHeight="1">
      <c r="B125" s="33"/>
      <c r="C125" s="167" t="s">
        <v>8</v>
      </c>
      <c r="D125" s="167" t="s">
        <v>260</v>
      </c>
      <c r="E125" s="168" t="s">
        <v>1020</v>
      </c>
      <c r="F125" s="169" t="s">
        <v>1021</v>
      </c>
      <c r="G125" s="170" t="s">
        <v>463</v>
      </c>
      <c r="H125" s="171">
        <v>9</v>
      </c>
      <c r="I125" s="172"/>
      <c r="J125" s="173">
        <f>ROUND(I125*H125,2)</f>
        <v>0</v>
      </c>
      <c r="K125" s="169" t="s">
        <v>133</v>
      </c>
      <c r="L125" s="174"/>
      <c r="M125" s="175" t="s">
        <v>19</v>
      </c>
      <c r="N125" s="176" t="s">
        <v>48</v>
      </c>
      <c r="P125" s="137">
        <f>O125*H125</f>
        <v>0</v>
      </c>
      <c r="Q125" s="137">
        <v>1.3999999999999999E-4</v>
      </c>
      <c r="R125" s="137">
        <f>Q125*H125</f>
        <v>1.2599999999999998E-3</v>
      </c>
      <c r="S125" s="137">
        <v>0</v>
      </c>
      <c r="T125" s="138">
        <f>S125*H125</f>
        <v>0</v>
      </c>
      <c r="AR125" s="139" t="s">
        <v>350</v>
      </c>
      <c r="AT125" s="139" t="s">
        <v>260</v>
      </c>
      <c r="AU125" s="139" t="s">
        <v>87</v>
      </c>
      <c r="AY125" s="18" t="s">
        <v>127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8" t="s">
        <v>85</v>
      </c>
      <c r="BK125" s="140">
        <f>ROUND(I125*H125,2)</f>
        <v>0</v>
      </c>
      <c r="BL125" s="18" t="s">
        <v>252</v>
      </c>
      <c r="BM125" s="139" t="s">
        <v>1022</v>
      </c>
    </row>
    <row r="126" spans="2:65" s="1" customFormat="1" ht="10.199999999999999">
      <c r="B126" s="33"/>
      <c r="D126" s="141" t="s">
        <v>136</v>
      </c>
      <c r="F126" s="142" t="s">
        <v>1021</v>
      </c>
      <c r="I126" s="143"/>
      <c r="L126" s="33"/>
      <c r="M126" s="144"/>
      <c r="T126" s="54"/>
      <c r="AT126" s="18" t="s">
        <v>136</v>
      </c>
      <c r="AU126" s="18" t="s">
        <v>87</v>
      </c>
    </row>
    <row r="127" spans="2:65" s="1" customFormat="1" ht="16.5" customHeight="1">
      <c r="B127" s="33"/>
      <c r="C127" s="167" t="s">
        <v>225</v>
      </c>
      <c r="D127" s="167" t="s">
        <v>260</v>
      </c>
      <c r="E127" s="168" t="s">
        <v>1023</v>
      </c>
      <c r="F127" s="169" t="s">
        <v>1024</v>
      </c>
      <c r="G127" s="170" t="s">
        <v>463</v>
      </c>
      <c r="H127" s="171">
        <v>7</v>
      </c>
      <c r="I127" s="172"/>
      <c r="J127" s="173">
        <f>ROUND(I127*H127,2)</f>
        <v>0</v>
      </c>
      <c r="K127" s="169" t="s">
        <v>133</v>
      </c>
      <c r="L127" s="174"/>
      <c r="M127" s="175" t="s">
        <v>19</v>
      </c>
      <c r="N127" s="176" t="s">
        <v>48</v>
      </c>
      <c r="P127" s="137">
        <f>O127*H127</f>
        <v>0</v>
      </c>
      <c r="Q127" s="137">
        <v>1.3999999999999999E-4</v>
      </c>
      <c r="R127" s="137">
        <f>Q127*H127</f>
        <v>9.7999999999999997E-4</v>
      </c>
      <c r="S127" s="137">
        <v>0</v>
      </c>
      <c r="T127" s="138">
        <f>S127*H127</f>
        <v>0</v>
      </c>
      <c r="AR127" s="139" t="s">
        <v>350</v>
      </c>
      <c r="AT127" s="139" t="s">
        <v>260</v>
      </c>
      <c r="AU127" s="139" t="s">
        <v>87</v>
      </c>
      <c r="AY127" s="18" t="s">
        <v>127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8" t="s">
        <v>85</v>
      </c>
      <c r="BK127" s="140">
        <f>ROUND(I127*H127,2)</f>
        <v>0</v>
      </c>
      <c r="BL127" s="18" t="s">
        <v>252</v>
      </c>
      <c r="BM127" s="139" t="s">
        <v>1025</v>
      </c>
    </row>
    <row r="128" spans="2:65" s="1" customFormat="1" ht="10.199999999999999">
      <c r="B128" s="33"/>
      <c r="D128" s="141" t="s">
        <v>136</v>
      </c>
      <c r="F128" s="142" t="s">
        <v>1024</v>
      </c>
      <c r="I128" s="143"/>
      <c r="L128" s="33"/>
      <c r="M128" s="144"/>
      <c r="T128" s="54"/>
      <c r="AT128" s="18" t="s">
        <v>136</v>
      </c>
      <c r="AU128" s="18" t="s">
        <v>87</v>
      </c>
    </row>
    <row r="129" spans="2:65" s="1" customFormat="1" ht="24.15" customHeight="1">
      <c r="B129" s="33"/>
      <c r="C129" s="128" t="s">
        <v>233</v>
      </c>
      <c r="D129" s="128" t="s">
        <v>129</v>
      </c>
      <c r="E129" s="129" t="s">
        <v>1026</v>
      </c>
      <c r="F129" s="130" t="s">
        <v>1027</v>
      </c>
      <c r="G129" s="131" t="s">
        <v>463</v>
      </c>
      <c r="H129" s="132">
        <v>1</v>
      </c>
      <c r="I129" s="133"/>
      <c r="J129" s="134">
        <f>ROUND(I129*H129,2)</f>
        <v>0</v>
      </c>
      <c r="K129" s="130" t="s">
        <v>133</v>
      </c>
      <c r="L129" s="33"/>
      <c r="M129" s="135" t="s">
        <v>19</v>
      </c>
      <c r="N129" s="136" t="s">
        <v>48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252</v>
      </c>
      <c r="AT129" s="139" t="s">
        <v>129</v>
      </c>
      <c r="AU129" s="139" t="s">
        <v>87</v>
      </c>
      <c r="AY129" s="18" t="s">
        <v>127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8" t="s">
        <v>85</v>
      </c>
      <c r="BK129" s="140">
        <f>ROUND(I129*H129,2)</f>
        <v>0</v>
      </c>
      <c r="BL129" s="18" t="s">
        <v>252</v>
      </c>
      <c r="BM129" s="139" t="s">
        <v>1028</v>
      </c>
    </row>
    <row r="130" spans="2:65" s="1" customFormat="1" ht="28.8">
      <c r="B130" s="33"/>
      <c r="D130" s="141" t="s">
        <v>136</v>
      </c>
      <c r="F130" s="142" t="s">
        <v>1029</v>
      </c>
      <c r="I130" s="143"/>
      <c r="L130" s="33"/>
      <c r="M130" s="144"/>
      <c r="T130" s="54"/>
      <c r="AT130" s="18" t="s">
        <v>136</v>
      </c>
      <c r="AU130" s="18" t="s">
        <v>87</v>
      </c>
    </row>
    <row r="131" spans="2:65" s="1" customFormat="1" ht="10.199999999999999">
      <c r="B131" s="33"/>
      <c r="D131" s="145" t="s">
        <v>138</v>
      </c>
      <c r="F131" s="146" t="s">
        <v>1030</v>
      </c>
      <c r="I131" s="143"/>
      <c r="L131" s="33"/>
      <c r="M131" s="144"/>
      <c r="T131" s="54"/>
      <c r="AT131" s="18" t="s">
        <v>138</v>
      </c>
      <c r="AU131" s="18" t="s">
        <v>87</v>
      </c>
    </row>
    <row r="132" spans="2:65" s="1" customFormat="1" ht="24.15" customHeight="1">
      <c r="B132" s="33"/>
      <c r="C132" s="128" t="s">
        <v>246</v>
      </c>
      <c r="D132" s="128" t="s">
        <v>129</v>
      </c>
      <c r="E132" s="129" t="s">
        <v>1031</v>
      </c>
      <c r="F132" s="130" t="s">
        <v>1032</v>
      </c>
      <c r="G132" s="131" t="s">
        <v>214</v>
      </c>
      <c r="H132" s="132">
        <v>0.36</v>
      </c>
      <c r="I132" s="133"/>
      <c r="J132" s="134">
        <f>ROUND(I132*H132,2)</f>
        <v>0</v>
      </c>
      <c r="K132" s="130" t="s">
        <v>133</v>
      </c>
      <c r="L132" s="33"/>
      <c r="M132" s="135" t="s">
        <v>19</v>
      </c>
      <c r="N132" s="136" t="s">
        <v>48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252</v>
      </c>
      <c r="AT132" s="139" t="s">
        <v>129</v>
      </c>
      <c r="AU132" s="139" t="s">
        <v>87</v>
      </c>
      <c r="AY132" s="18" t="s">
        <v>127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8" t="s">
        <v>85</v>
      </c>
      <c r="BK132" s="140">
        <f>ROUND(I132*H132,2)</f>
        <v>0</v>
      </c>
      <c r="BL132" s="18" t="s">
        <v>252</v>
      </c>
      <c r="BM132" s="139" t="s">
        <v>1033</v>
      </c>
    </row>
    <row r="133" spans="2:65" s="1" customFormat="1" ht="28.8">
      <c r="B133" s="33"/>
      <c r="D133" s="141" t="s">
        <v>136</v>
      </c>
      <c r="F133" s="142" t="s">
        <v>1034</v>
      </c>
      <c r="I133" s="143"/>
      <c r="L133" s="33"/>
      <c r="M133" s="144"/>
      <c r="T133" s="54"/>
      <c r="AT133" s="18" t="s">
        <v>136</v>
      </c>
      <c r="AU133" s="18" t="s">
        <v>87</v>
      </c>
    </row>
    <row r="134" spans="2:65" s="1" customFormat="1" ht="10.199999999999999">
      <c r="B134" s="33"/>
      <c r="D134" s="145" t="s">
        <v>138</v>
      </c>
      <c r="F134" s="146" t="s">
        <v>1035</v>
      </c>
      <c r="I134" s="143"/>
      <c r="L134" s="33"/>
      <c r="M134" s="144"/>
      <c r="T134" s="54"/>
      <c r="AT134" s="18" t="s">
        <v>138</v>
      </c>
      <c r="AU134" s="18" t="s">
        <v>87</v>
      </c>
    </row>
    <row r="135" spans="2:65" s="1" customFormat="1" ht="24.15" customHeight="1">
      <c r="B135" s="33"/>
      <c r="C135" s="128" t="s">
        <v>252</v>
      </c>
      <c r="D135" s="128" t="s">
        <v>129</v>
      </c>
      <c r="E135" s="129" t="s">
        <v>1036</v>
      </c>
      <c r="F135" s="130" t="s">
        <v>1037</v>
      </c>
      <c r="G135" s="131" t="s">
        <v>214</v>
      </c>
      <c r="H135" s="132">
        <v>0.36</v>
      </c>
      <c r="I135" s="133"/>
      <c r="J135" s="134">
        <f>ROUND(I135*H135,2)</f>
        <v>0</v>
      </c>
      <c r="K135" s="130" t="s">
        <v>133</v>
      </c>
      <c r="L135" s="33"/>
      <c r="M135" s="135" t="s">
        <v>19</v>
      </c>
      <c r="N135" s="136" t="s">
        <v>48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AR135" s="139" t="s">
        <v>252</v>
      </c>
      <c r="AT135" s="139" t="s">
        <v>129</v>
      </c>
      <c r="AU135" s="139" t="s">
        <v>87</v>
      </c>
      <c r="AY135" s="18" t="s">
        <v>127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8" t="s">
        <v>85</v>
      </c>
      <c r="BK135" s="140">
        <f>ROUND(I135*H135,2)</f>
        <v>0</v>
      </c>
      <c r="BL135" s="18" t="s">
        <v>252</v>
      </c>
      <c r="BM135" s="139" t="s">
        <v>1038</v>
      </c>
    </row>
    <row r="136" spans="2:65" s="1" customFormat="1" ht="28.8">
      <c r="B136" s="33"/>
      <c r="D136" s="141" t="s">
        <v>136</v>
      </c>
      <c r="F136" s="142" t="s">
        <v>1039</v>
      </c>
      <c r="I136" s="143"/>
      <c r="L136" s="33"/>
      <c r="M136" s="144"/>
      <c r="T136" s="54"/>
      <c r="AT136" s="18" t="s">
        <v>136</v>
      </c>
      <c r="AU136" s="18" t="s">
        <v>87</v>
      </c>
    </row>
    <row r="137" spans="2:65" s="1" customFormat="1" ht="10.199999999999999">
      <c r="B137" s="33"/>
      <c r="D137" s="145" t="s">
        <v>138</v>
      </c>
      <c r="F137" s="146" t="s">
        <v>1040</v>
      </c>
      <c r="I137" s="143"/>
      <c r="L137" s="33"/>
      <c r="M137" s="144"/>
      <c r="T137" s="54"/>
      <c r="AT137" s="18" t="s">
        <v>138</v>
      </c>
      <c r="AU137" s="18" t="s">
        <v>87</v>
      </c>
    </row>
    <row r="138" spans="2:65" s="11" customFormat="1" ht="25.95" customHeight="1">
      <c r="B138" s="116"/>
      <c r="D138" s="117" t="s">
        <v>76</v>
      </c>
      <c r="E138" s="118" t="s">
        <v>260</v>
      </c>
      <c r="F138" s="118" t="s">
        <v>1041</v>
      </c>
      <c r="I138" s="119"/>
      <c r="J138" s="120">
        <f>BK138</f>
        <v>0</v>
      </c>
      <c r="L138" s="116"/>
      <c r="M138" s="121"/>
      <c r="P138" s="122">
        <f>P139+P157</f>
        <v>0</v>
      </c>
      <c r="R138" s="122">
        <f>R139+R157</f>
        <v>0.6104679999999999</v>
      </c>
      <c r="T138" s="123">
        <f>T139+T157</f>
        <v>0</v>
      </c>
      <c r="AR138" s="117" t="s">
        <v>153</v>
      </c>
      <c r="AT138" s="124" t="s">
        <v>76</v>
      </c>
      <c r="AU138" s="124" t="s">
        <v>77</v>
      </c>
      <c r="AY138" s="117" t="s">
        <v>127</v>
      </c>
      <c r="BK138" s="125">
        <f>BK139+BK157</f>
        <v>0</v>
      </c>
    </row>
    <row r="139" spans="2:65" s="11" customFormat="1" ht="22.8" customHeight="1">
      <c r="B139" s="116"/>
      <c r="D139" s="117" t="s">
        <v>76</v>
      </c>
      <c r="E139" s="126" t="s">
        <v>1042</v>
      </c>
      <c r="F139" s="126" t="s">
        <v>1043</v>
      </c>
      <c r="I139" s="119"/>
      <c r="J139" s="127">
        <f>BK139</f>
        <v>0</v>
      </c>
      <c r="L139" s="116"/>
      <c r="M139" s="121"/>
      <c r="P139" s="122">
        <f>SUM(P140:P156)</f>
        <v>0</v>
      </c>
      <c r="R139" s="122">
        <f>SUM(R140:R156)</f>
        <v>0.51279999999999992</v>
      </c>
      <c r="T139" s="123">
        <f>SUM(T140:T156)</f>
        <v>0</v>
      </c>
      <c r="AR139" s="117" t="s">
        <v>153</v>
      </c>
      <c r="AT139" s="124" t="s">
        <v>76</v>
      </c>
      <c r="AU139" s="124" t="s">
        <v>85</v>
      </c>
      <c r="AY139" s="117" t="s">
        <v>127</v>
      </c>
      <c r="BK139" s="125">
        <f>SUM(BK140:BK156)</f>
        <v>0</v>
      </c>
    </row>
    <row r="140" spans="2:65" s="1" customFormat="1" ht="16.5" customHeight="1">
      <c r="B140" s="33"/>
      <c r="C140" s="128" t="s">
        <v>259</v>
      </c>
      <c r="D140" s="128" t="s">
        <v>129</v>
      </c>
      <c r="E140" s="129" t="s">
        <v>1044</v>
      </c>
      <c r="F140" s="130" t="s">
        <v>1045</v>
      </c>
      <c r="G140" s="131" t="s">
        <v>463</v>
      </c>
      <c r="H140" s="132">
        <v>7</v>
      </c>
      <c r="I140" s="133"/>
      <c r="J140" s="134">
        <f>ROUND(I140*H140,2)</f>
        <v>0</v>
      </c>
      <c r="K140" s="130" t="s">
        <v>133</v>
      </c>
      <c r="L140" s="33"/>
      <c r="M140" s="135" t="s">
        <v>19</v>
      </c>
      <c r="N140" s="136" t="s">
        <v>48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AR140" s="139" t="s">
        <v>811</v>
      </c>
      <c r="AT140" s="139" t="s">
        <v>129</v>
      </c>
      <c r="AU140" s="139" t="s">
        <v>87</v>
      </c>
      <c r="AY140" s="18" t="s">
        <v>127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8" t="s">
        <v>85</v>
      </c>
      <c r="BK140" s="140">
        <f>ROUND(I140*H140,2)</f>
        <v>0</v>
      </c>
      <c r="BL140" s="18" t="s">
        <v>811</v>
      </c>
      <c r="BM140" s="139" t="s">
        <v>1046</v>
      </c>
    </row>
    <row r="141" spans="2:65" s="1" customFormat="1" ht="10.199999999999999">
      <c r="B141" s="33"/>
      <c r="D141" s="141" t="s">
        <v>136</v>
      </c>
      <c r="F141" s="142" t="s">
        <v>1045</v>
      </c>
      <c r="I141" s="143"/>
      <c r="L141" s="33"/>
      <c r="M141" s="144"/>
      <c r="T141" s="54"/>
      <c r="AT141" s="18" t="s">
        <v>136</v>
      </c>
      <c r="AU141" s="18" t="s">
        <v>87</v>
      </c>
    </row>
    <row r="142" spans="2:65" s="1" customFormat="1" ht="10.199999999999999">
      <c r="B142" s="33"/>
      <c r="D142" s="145" t="s">
        <v>138</v>
      </c>
      <c r="F142" s="146" t="s">
        <v>1047</v>
      </c>
      <c r="I142" s="143"/>
      <c r="L142" s="33"/>
      <c r="M142" s="144"/>
      <c r="T142" s="54"/>
      <c r="AT142" s="18" t="s">
        <v>138</v>
      </c>
      <c r="AU142" s="18" t="s">
        <v>87</v>
      </c>
    </row>
    <row r="143" spans="2:65" s="1" customFormat="1" ht="16.5" customHeight="1">
      <c r="B143" s="33"/>
      <c r="C143" s="167" t="s">
        <v>265</v>
      </c>
      <c r="D143" s="167" t="s">
        <v>260</v>
      </c>
      <c r="E143" s="168" t="s">
        <v>1048</v>
      </c>
      <c r="F143" s="169" t="s">
        <v>1049</v>
      </c>
      <c r="G143" s="170" t="s">
        <v>463</v>
      </c>
      <c r="H143" s="171">
        <v>7</v>
      </c>
      <c r="I143" s="172"/>
      <c r="J143" s="173">
        <f>ROUND(I143*H143,2)</f>
        <v>0</v>
      </c>
      <c r="K143" s="169" t="s">
        <v>991</v>
      </c>
      <c r="L143" s="174"/>
      <c r="M143" s="175" t="s">
        <v>19</v>
      </c>
      <c r="N143" s="176" t="s">
        <v>48</v>
      </c>
      <c r="P143" s="137">
        <f>O143*H143</f>
        <v>0</v>
      </c>
      <c r="Q143" s="137">
        <v>4.9000000000000002E-2</v>
      </c>
      <c r="R143" s="137">
        <f>Q143*H143</f>
        <v>0.34300000000000003</v>
      </c>
      <c r="S143" s="137">
        <v>0</v>
      </c>
      <c r="T143" s="138">
        <f>S143*H143</f>
        <v>0</v>
      </c>
      <c r="AR143" s="139" t="s">
        <v>1050</v>
      </c>
      <c r="AT143" s="139" t="s">
        <v>260</v>
      </c>
      <c r="AU143" s="139" t="s">
        <v>87</v>
      </c>
      <c r="AY143" s="18" t="s">
        <v>127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8" t="s">
        <v>85</v>
      </c>
      <c r="BK143" s="140">
        <f>ROUND(I143*H143,2)</f>
        <v>0</v>
      </c>
      <c r="BL143" s="18" t="s">
        <v>811</v>
      </c>
      <c r="BM143" s="139" t="s">
        <v>1051</v>
      </c>
    </row>
    <row r="144" spans="2:65" s="1" customFormat="1" ht="10.199999999999999">
      <c r="B144" s="33"/>
      <c r="D144" s="141" t="s">
        <v>136</v>
      </c>
      <c r="F144" s="142" t="s">
        <v>1049</v>
      </c>
      <c r="I144" s="143"/>
      <c r="L144" s="33"/>
      <c r="M144" s="144"/>
      <c r="T144" s="54"/>
      <c r="AT144" s="18" t="s">
        <v>136</v>
      </c>
      <c r="AU144" s="18" t="s">
        <v>87</v>
      </c>
    </row>
    <row r="145" spans="2:65" s="1" customFormat="1" ht="16.5" customHeight="1">
      <c r="B145" s="33"/>
      <c r="C145" s="167" t="s">
        <v>273</v>
      </c>
      <c r="D145" s="167" t="s">
        <v>260</v>
      </c>
      <c r="E145" s="168" t="s">
        <v>1052</v>
      </c>
      <c r="F145" s="169" t="s">
        <v>1053</v>
      </c>
      <c r="G145" s="170" t="s">
        <v>463</v>
      </c>
      <c r="H145" s="171">
        <v>7</v>
      </c>
      <c r="I145" s="172"/>
      <c r="J145" s="173">
        <f>ROUND(I145*H145,2)</f>
        <v>0</v>
      </c>
      <c r="K145" s="169" t="s">
        <v>991</v>
      </c>
      <c r="L145" s="174"/>
      <c r="M145" s="175" t="s">
        <v>19</v>
      </c>
      <c r="N145" s="176" t="s">
        <v>48</v>
      </c>
      <c r="P145" s="137">
        <f>O145*H145</f>
        <v>0</v>
      </c>
      <c r="Q145" s="137">
        <v>1E-3</v>
      </c>
      <c r="R145" s="137">
        <f>Q145*H145</f>
        <v>7.0000000000000001E-3</v>
      </c>
      <c r="S145" s="137">
        <v>0</v>
      </c>
      <c r="T145" s="138">
        <f>S145*H145</f>
        <v>0</v>
      </c>
      <c r="AR145" s="139" t="s">
        <v>1050</v>
      </c>
      <c r="AT145" s="139" t="s">
        <v>260</v>
      </c>
      <c r="AU145" s="139" t="s">
        <v>87</v>
      </c>
      <c r="AY145" s="18" t="s">
        <v>127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8" t="s">
        <v>85</v>
      </c>
      <c r="BK145" s="140">
        <f>ROUND(I145*H145,2)</f>
        <v>0</v>
      </c>
      <c r="BL145" s="18" t="s">
        <v>811</v>
      </c>
      <c r="BM145" s="139" t="s">
        <v>1054</v>
      </c>
    </row>
    <row r="146" spans="2:65" s="1" customFormat="1" ht="10.199999999999999">
      <c r="B146" s="33"/>
      <c r="D146" s="141" t="s">
        <v>136</v>
      </c>
      <c r="F146" s="142" t="s">
        <v>1053</v>
      </c>
      <c r="I146" s="143"/>
      <c r="L146" s="33"/>
      <c r="M146" s="144"/>
      <c r="T146" s="54"/>
      <c r="AT146" s="18" t="s">
        <v>136</v>
      </c>
      <c r="AU146" s="18" t="s">
        <v>87</v>
      </c>
    </row>
    <row r="147" spans="2:65" s="1" customFormat="1" ht="16.5" customHeight="1">
      <c r="B147" s="33"/>
      <c r="C147" s="167" t="s">
        <v>279</v>
      </c>
      <c r="D147" s="167" t="s">
        <v>260</v>
      </c>
      <c r="E147" s="168" t="s">
        <v>1055</v>
      </c>
      <c r="F147" s="169" t="s">
        <v>1056</v>
      </c>
      <c r="G147" s="170" t="s">
        <v>214</v>
      </c>
      <c r="H147" s="171">
        <v>0.16</v>
      </c>
      <c r="I147" s="172"/>
      <c r="J147" s="173">
        <f>ROUND(I147*H147,2)</f>
        <v>0</v>
      </c>
      <c r="K147" s="169" t="s">
        <v>133</v>
      </c>
      <c r="L147" s="174"/>
      <c r="M147" s="175" t="s">
        <v>19</v>
      </c>
      <c r="N147" s="176" t="s">
        <v>48</v>
      </c>
      <c r="P147" s="137">
        <f>O147*H147</f>
        <v>0</v>
      </c>
      <c r="Q147" s="137">
        <v>1</v>
      </c>
      <c r="R147" s="137">
        <f>Q147*H147</f>
        <v>0.16</v>
      </c>
      <c r="S147" s="137">
        <v>0</v>
      </c>
      <c r="T147" s="138">
        <f>S147*H147</f>
        <v>0</v>
      </c>
      <c r="AR147" s="139" t="s">
        <v>1050</v>
      </c>
      <c r="AT147" s="139" t="s">
        <v>260</v>
      </c>
      <c r="AU147" s="139" t="s">
        <v>87</v>
      </c>
      <c r="AY147" s="18" t="s">
        <v>127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8" t="s">
        <v>85</v>
      </c>
      <c r="BK147" s="140">
        <f>ROUND(I147*H147,2)</f>
        <v>0</v>
      </c>
      <c r="BL147" s="18" t="s">
        <v>811</v>
      </c>
      <c r="BM147" s="139" t="s">
        <v>1057</v>
      </c>
    </row>
    <row r="148" spans="2:65" s="1" customFormat="1" ht="10.199999999999999">
      <c r="B148" s="33"/>
      <c r="D148" s="141" t="s">
        <v>136</v>
      </c>
      <c r="F148" s="142" t="s">
        <v>1056</v>
      </c>
      <c r="I148" s="143"/>
      <c r="L148" s="33"/>
      <c r="M148" s="144"/>
      <c r="T148" s="54"/>
      <c r="AT148" s="18" t="s">
        <v>136</v>
      </c>
      <c r="AU148" s="18" t="s">
        <v>87</v>
      </c>
    </row>
    <row r="149" spans="2:65" s="13" customFormat="1" ht="10.199999999999999">
      <c r="B149" s="153"/>
      <c r="D149" s="141" t="s">
        <v>140</v>
      </c>
      <c r="E149" s="154" t="s">
        <v>19</v>
      </c>
      <c r="F149" s="155" t="s">
        <v>1058</v>
      </c>
      <c r="H149" s="156">
        <v>0.16</v>
      </c>
      <c r="I149" s="157"/>
      <c r="L149" s="153"/>
      <c r="M149" s="158"/>
      <c r="T149" s="159"/>
      <c r="AT149" s="154" t="s">
        <v>140</v>
      </c>
      <c r="AU149" s="154" t="s">
        <v>87</v>
      </c>
      <c r="AV149" s="13" t="s">
        <v>87</v>
      </c>
      <c r="AW149" s="13" t="s">
        <v>36</v>
      </c>
      <c r="AX149" s="13" t="s">
        <v>85</v>
      </c>
      <c r="AY149" s="154" t="s">
        <v>127</v>
      </c>
    </row>
    <row r="150" spans="2:65" s="1" customFormat="1" ht="16.5" customHeight="1">
      <c r="B150" s="33"/>
      <c r="C150" s="128" t="s">
        <v>7</v>
      </c>
      <c r="D150" s="128" t="s">
        <v>129</v>
      </c>
      <c r="E150" s="129" t="s">
        <v>1059</v>
      </c>
      <c r="F150" s="130" t="s">
        <v>1060</v>
      </c>
      <c r="G150" s="131" t="s">
        <v>463</v>
      </c>
      <c r="H150" s="132">
        <v>7</v>
      </c>
      <c r="I150" s="133"/>
      <c r="J150" s="134">
        <f>ROUND(I150*H150,2)</f>
        <v>0</v>
      </c>
      <c r="K150" s="130" t="s">
        <v>133</v>
      </c>
      <c r="L150" s="33"/>
      <c r="M150" s="135" t="s">
        <v>19</v>
      </c>
      <c r="N150" s="136" t="s">
        <v>48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AR150" s="139" t="s">
        <v>811</v>
      </c>
      <c r="AT150" s="139" t="s">
        <v>129</v>
      </c>
      <c r="AU150" s="139" t="s">
        <v>87</v>
      </c>
      <c r="AY150" s="18" t="s">
        <v>127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8" t="s">
        <v>85</v>
      </c>
      <c r="BK150" s="140">
        <f>ROUND(I150*H150,2)</f>
        <v>0</v>
      </c>
      <c r="BL150" s="18" t="s">
        <v>811</v>
      </c>
      <c r="BM150" s="139" t="s">
        <v>1061</v>
      </c>
    </row>
    <row r="151" spans="2:65" s="1" customFormat="1" ht="10.199999999999999">
      <c r="B151" s="33"/>
      <c r="D151" s="141" t="s">
        <v>136</v>
      </c>
      <c r="F151" s="142" t="s">
        <v>1060</v>
      </c>
      <c r="I151" s="143"/>
      <c r="L151" s="33"/>
      <c r="M151" s="144"/>
      <c r="T151" s="54"/>
      <c r="AT151" s="18" t="s">
        <v>136</v>
      </c>
      <c r="AU151" s="18" t="s">
        <v>87</v>
      </c>
    </row>
    <row r="152" spans="2:65" s="1" customFormat="1" ht="10.199999999999999">
      <c r="B152" s="33"/>
      <c r="D152" s="145" t="s">
        <v>138</v>
      </c>
      <c r="F152" s="146" t="s">
        <v>1062</v>
      </c>
      <c r="I152" s="143"/>
      <c r="L152" s="33"/>
      <c r="M152" s="144"/>
      <c r="T152" s="54"/>
      <c r="AT152" s="18" t="s">
        <v>138</v>
      </c>
      <c r="AU152" s="18" t="s">
        <v>87</v>
      </c>
    </row>
    <row r="153" spans="2:65" s="1" customFormat="1" ht="16.5" customHeight="1">
      <c r="B153" s="33"/>
      <c r="C153" s="167" t="s">
        <v>291</v>
      </c>
      <c r="D153" s="167" t="s">
        <v>260</v>
      </c>
      <c r="E153" s="168" t="s">
        <v>1063</v>
      </c>
      <c r="F153" s="169" t="s">
        <v>1064</v>
      </c>
      <c r="G153" s="170" t="s">
        <v>463</v>
      </c>
      <c r="H153" s="171">
        <v>6</v>
      </c>
      <c r="I153" s="172"/>
      <c r="J153" s="173">
        <f>ROUND(I153*H153,2)</f>
        <v>0</v>
      </c>
      <c r="K153" s="169" t="s">
        <v>991</v>
      </c>
      <c r="L153" s="174"/>
      <c r="M153" s="175" t="s">
        <v>19</v>
      </c>
      <c r="N153" s="176" t="s">
        <v>48</v>
      </c>
      <c r="P153" s="137">
        <f>O153*H153</f>
        <v>0</v>
      </c>
      <c r="Q153" s="137">
        <v>4.2000000000000002E-4</v>
      </c>
      <c r="R153" s="137">
        <f>Q153*H153</f>
        <v>2.5200000000000001E-3</v>
      </c>
      <c r="S153" s="137">
        <v>0</v>
      </c>
      <c r="T153" s="138">
        <f>S153*H153</f>
        <v>0</v>
      </c>
      <c r="AR153" s="139" t="s">
        <v>1050</v>
      </c>
      <c r="AT153" s="139" t="s">
        <v>260</v>
      </c>
      <c r="AU153" s="139" t="s">
        <v>87</v>
      </c>
      <c r="AY153" s="18" t="s">
        <v>127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8" t="s">
        <v>85</v>
      </c>
      <c r="BK153" s="140">
        <f>ROUND(I153*H153,2)</f>
        <v>0</v>
      </c>
      <c r="BL153" s="18" t="s">
        <v>811</v>
      </c>
      <c r="BM153" s="139" t="s">
        <v>1065</v>
      </c>
    </row>
    <row r="154" spans="2:65" s="1" customFormat="1" ht="10.199999999999999">
      <c r="B154" s="33"/>
      <c r="D154" s="141" t="s">
        <v>136</v>
      </c>
      <c r="F154" s="142" t="s">
        <v>1064</v>
      </c>
      <c r="I154" s="143"/>
      <c r="L154" s="33"/>
      <c r="M154" s="144"/>
      <c r="T154" s="54"/>
      <c r="AT154" s="18" t="s">
        <v>136</v>
      </c>
      <c r="AU154" s="18" t="s">
        <v>87</v>
      </c>
    </row>
    <row r="155" spans="2:65" s="1" customFormat="1" ht="16.5" customHeight="1">
      <c r="B155" s="33"/>
      <c r="C155" s="167" t="s">
        <v>297</v>
      </c>
      <c r="D155" s="167" t="s">
        <v>260</v>
      </c>
      <c r="E155" s="168" t="s">
        <v>1066</v>
      </c>
      <c r="F155" s="169" t="s">
        <v>1067</v>
      </c>
      <c r="G155" s="170" t="s">
        <v>463</v>
      </c>
      <c r="H155" s="171">
        <v>1</v>
      </c>
      <c r="I155" s="172"/>
      <c r="J155" s="173">
        <f>ROUND(I155*H155,2)</f>
        <v>0</v>
      </c>
      <c r="K155" s="169" t="s">
        <v>991</v>
      </c>
      <c r="L155" s="174"/>
      <c r="M155" s="175" t="s">
        <v>19</v>
      </c>
      <c r="N155" s="176" t="s">
        <v>48</v>
      </c>
      <c r="P155" s="137">
        <f>O155*H155</f>
        <v>0</v>
      </c>
      <c r="Q155" s="137">
        <v>2.7999999999999998E-4</v>
      </c>
      <c r="R155" s="137">
        <f>Q155*H155</f>
        <v>2.7999999999999998E-4</v>
      </c>
      <c r="S155" s="137">
        <v>0</v>
      </c>
      <c r="T155" s="138">
        <f>S155*H155</f>
        <v>0</v>
      </c>
      <c r="AR155" s="139" t="s">
        <v>1050</v>
      </c>
      <c r="AT155" s="139" t="s">
        <v>260</v>
      </c>
      <c r="AU155" s="139" t="s">
        <v>87</v>
      </c>
      <c r="AY155" s="18" t="s">
        <v>127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8" t="s">
        <v>85</v>
      </c>
      <c r="BK155" s="140">
        <f>ROUND(I155*H155,2)</f>
        <v>0</v>
      </c>
      <c r="BL155" s="18" t="s">
        <v>811</v>
      </c>
      <c r="BM155" s="139" t="s">
        <v>1068</v>
      </c>
    </row>
    <row r="156" spans="2:65" s="1" customFormat="1" ht="10.199999999999999">
      <c r="B156" s="33"/>
      <c r="D156" s="141" t="s">
        <v>136</v>
      </c>
      <c r="F156" s="142" t="s">
        <v>1067</v>
      </c>
      <c r="I156" s="143"/>
      <c r="L156" s="33"/>
      <c r="M156" s="144"/>
      <c r="T156" s="54"/>
      <c r="AT156" s="18" t="s">
        <v>136</v>
      </c>
      <c r="AU156" s="18" t="s">
        <v>87</v>
      </c>
    </row>
    <row r="157" spans="2:65" s="11" customFormat="1" ht="22.8" customHeight="1">
      <c r="B157" s="116"/>
      <c r="D157" s="117" t="s">
        <v>76</v>
      </c>
      <c r="E157" s="126" t="s">
        <v>1069</v>
      </c>
      <c r="F157" s="126" t="s">
        <v>1070</v>
      </c>
      <c r="I157" s="119"/>
      <c r="J157" s="127">
        <f>BK157</f>
        <v>0</v>
      </c>
      <c r="L157" s="116"/>
      <c r="M157" s="121"/>
      <c r="P157" s="122">
        <f>SUM(P158:P221)</f>
        <v>0</v>
      </c>
      <c r="R157" s="122">
        <f>SUM(R158:R221)</f>
        <v>9.7667999999999991E-2</v>
      </c>
      <c r="T157" s="123">
        <f>SUM(T158:T221)</f>
        <v>0</v>
      </c>
      <c r="AR157" s="117" t="s">
        <v>153</v>
      </c>
      <c r="AT157" s="124" t="s">
        <v>76</v>
      </c>
      <c r="AU157" s="124" t="s">
        <v>85</v>
      </c>
      <c r="AY157" s="117" t="s">
        <v>127</v>
      </c>
      <c r="BK157" s="125">
        <f>SUM(BK158:BK221)</f>
        <v>0</v>
      </c>
    </row>
    <row r="158" spans="2:65" s="1" customFormat="1" ht="24.15" customHeight="1">
      <c r="B158" s="33"/>
      <c r="C158" s="128" t="s">
        <v>303</v>
      </c>
      <c r="D158" s="128" t="s">
        <v>129</v>
      </c>
      <c r="E158" s="129" t="s">
        <v>1071</v>
      </c>
      <c r="F158" s="130" t="s">
        <v>1072</v>
      </c>
      <c r="G158" s="131" t="s">
        <v>1073</v>
      </c>
      <c r="H158" s="132">
        <v>0.22</v>
      </c>
      <c r="I158" s="133"/>
      <c r="J158" s="134">
        <f>ROUND(I158*H158,2)</f>
        <v>0</v>
      </c>
      <c r="K158" s="130" t="s">
        <v>133</v>
      </c>
      <c r="L158" s="33"/>
      <c r="M158" s="135" t="s">
        <v>19</v>
      </c>
      <c r="N158" s="136" t="s">
        <v>48</v>
      </c>
      <c r="P158" s="137">
        <f>O158*H158</f>
        <v>0</v>
      </c>
      <c r="Q158" s="137">
        <v>4.4000000000000003E-3</v>
      </c>
      <c r="R158" s="137">
        <f>Q158*H158</f>
        <v>9.6800000000000011E-4</v>
      </c>
      <c r="S158" s="137">
        <v>0</v>
      </c>
      <c r="T158" s="138">
        <f>S158*H158</f>
        <v>0</v>
      </c>
      <c r="AR158" s="139" t="s">
        <v>811</v>
      </c>
      <c r="AT158" s="139" t="s">
        <v>129</v>
      </c>
      <c r="AU158" s="139" t="s">
        <v>87</v>
      </c>
      <c r="AY158" s="18" t="s">
        <v>127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8" t="s">
        <v>85</v>
      </c>
      <c r="BK158" s="140">
        <f>ROUND(I158*H158,2)</f>
        <v>0</v>
      </c>
      <c r="BL158" s="18" t="s">
        <v>811</v>
      </c>
      <c r="BM158" s="139" t="s">
        <v>1074</v>
      </c>
    </row>
    <row r="159" spans="2:65" s="1" customFormat="1" ht="19.2">
      <c r="B159" s="33"/>
      <c r="D159" s="141" t="s">
        <v>136</v>
      </c>
      <c r="F159" s="142" t="s">
        <v>1075</v>
      </c>
      <c r="I159" s="143"/>
      <c r="L159" s="33"/>
      <c r="M159" s="144"/>
      <c r="T159" s="54"/>
      <c r="AT159" s="18" t="s">
        <v>136</v>
      </c>
      <c r="AU159" s="18" t="s">
        <v>87</v>
      </c>
    </row>
    <row r="160" spans="2:65" s="1" customFormat="1" ht="10.199999999999999">
      <c r="B160" s="33"/>
      <c r="D160" s="145" t="s">
        <v>138</v>
      </c>
      <c r="F160" s="146" t="s">
        <v>1076</v>
      </c>
      <c r="I160" s="143"/>
      <c r="L160" s="33"/>
      <c r="M160" s="144"/>
      <c r="T160" s="54"/>
      <c r="AT160" s="18" t="s">
        <v>138</v>
      </c>
      <c r="AU160" s="18" t="s">
        <v>87</v>
      </c>
    </row>
    <row r="161" spans="2:65" s="1" customFormat="1" ht="24.15" customHeight="1">
      <c r="B161" s="33"/>
      <c r="C161" s="128" t="s">
        <v>309</v>
      </c>
      <c r="D161" s="128" t="s">
        <v>129</v>
      </c>
      <c r="E161" s="129" t="s">
        <v>1077</v>
      </c>
      <c r="F161" s="130" t="s">
        <v>1078</v>
      </c>
      <c r="G161" s="131" t="s">
        <v>181</v>
      </c>
      <c r="H161" s="132">
        <v>1.925</v>
      </c>
      <c r="I161" s="133"/>
      <c r="J161" s="134">
        <f>ROUND(I161*H161,2)</f>
        <v>0</v>
      </c>
      <c r="K161" s="130" t="s">
        <v>133</v>
      </c>
      <c r="L161" s="33"/>
      <c r="M161" s="135" t="s">
        <v>19</v>
      </c>
      <c r="N161" s="136" t="s">
        <v>48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AR161" s="139" t="s">
        <v>811</v>
      </c>
      <c r="AT161" s="139" t="s">
        <v>129</v>
      </c>
      <c r="AU161" s="139" t="s">
        <v>87</v>
      </c>
      <c r="AY161" s="18" t="s">
        <v>127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8" t="s">
        <v>85</v>
      </c>
      <c r="BK161" s="140">
        <f>ROUND(I161*H161,2)</f>
        <v>0</v>
      </c>
      <c r="BL161" s="18" t="s">
        <v>811</v>
      </c>
      <c r="BM161" s="139" t="s">
        <v>1079</v>
      </c>
    </row>
    <row r="162" spans="2:65" s="1" customFormat="1" ht="38.4">
      <c r="B162" s="33"/>
      <c r="D162" s="141" t="s">
        <v>136</v>
      </c>
      <c r="F162" s="142" t="s">
        <v>1080</v>
      </c>
      <c r="I162" s="143"/>
      <c r="L162" s="33"/>
      <c r="M162" s="144"/>
      <c r="T162" s="54"/>
      <c r="AT162" s="18" t="s">
        <v>136</v>
      </c>
      <c r="AU162" s="18" t="s">
        <v>87</v>
      </c>
    </row>
    <row r="163" spans="2:65" s="1" customFormat="1" ht="10.199999999999999">
      <c r="B163" s="33"/>
      <c r="D163" s="145" t="s">
        <v>138</v>
      </c>
      <c r="F163" s="146" t="s">
        <v>1081</v>
      </c>
      <c r="I163" s="143"/>
      <c r="L163" s="33"/>
      <c r="M163" s="144"/>
      <c r="T163" s="54"/>
      <c r="AT163" s="18" t="s">
        <v>138</v>
      </c>
      <c r="AU163" s="18" t="s">
        <v>87</v>
      </c>
    </row>
    <row r="164" spans="2:65" s="1" customFormat="1" ht="19.2">
      <c r="B164" s="33"/>
      <c r="D164" s="141" t="s">
        <v>700</v>
      </c>
      <c r="F164" s="187" t="s">
        <v>1082</v>
      </c>
      <c r="I164" s="143"/>
      <c r="L164" s="33"/>
      <c r="M164" s="144"/>
      <c r="T164" s="54"/>
      <c r="AT164" s="18" t="s">
        <v>700</v>
      </c>
      <c r="AU164" s="18" t="s">
        <v>87</v>
      </c>
    </row>
    <row r="165" spans="2:65" s="13" customFormat="1" ht="10.199999999999999">
      <c r="B165" s="153"/>
      <c r="D165" s="141" t="s">
        <v>140</v>
      </c>
      <c r="E165" s="154" t="s">
        <v>19</v>
      </c>
      <c r="F165" s="155" t="s">
        <v>1083</v>
      </c>
      <c r="H165" s="156">
        <v>1.925</v>
      </c>
      <c r="I165" s="157"/>
      <c r="L165" s="153"/>
      <c r="M165" s="158"/>
      <c r="T165" s="159"/>
      <c r="AT165" s="154" t="s">
        <v>140</v>
      </c>
      <c r="AU165" s="154" t="s">
        <v>87</v>
      </c>
      <c r="AV165" s="13" t="s">
        <v>87</v>
      </c>
      <c r="AW165" s="13" t="s">
        <v>36</v>
      </c>
      <c r="AX165" s="13" t="s">
        <v>85</v>
      </c>
      <c r="AY165" s="154" t="s">
        <v>127</v>
      </c>
    </row>
    <row r="166" spans="2:65" s="1" customFormat="1" ht="24.15" customHeight="1">
      <c r="B166" s="33"/>
      <c r="C166" s="128" t="s">
        <v>315</v>
      </c>
      <c r="D166" s="128" t="s">
        <v>129</v>
      </c>
      <c r="E166" s="129" t="s">
        <v>1084</v>
      </c>
      <c r="F166" s="130" t="s">
        <v>1085</v>
      </c>
      <c r="G166" s="131" t="s">
        <v>268</v>
      </c>
      <c r="H166" s="132">
        <v>150</v>
      </c>
      <c r="I166" s="133"/>
      <c r="J166" s="134">
        <f>ROUND(I166*H166,2)</f>
        <v>0</v>
      </c>
      <c r="K166" s="130" t="s">
        <v>133</v>
      </c>
      <c r="L166" s="33"/>
      <c r="M166" s="135" t="s">
        <v>19</v>
      </c>
      <c r="N166" s="136" t="s">
        <v>48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811</v>
      </c>
      <c r="AT166" s="139" t="s">
        <v>129</v>
      </c>
      <c r="AU166" s="139" t="s">
        <v>87</v>
      </c>
      <c r="AY166" s="18" t="s">
        <v>127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8" t="s">
        <v>85</v>
      </c>
      <c r="BK166" s="140">
        <f>ROUND(I166*H166,2)</f>
        <v>0</v>
      </c>
      <c r="BL166" s="18" t="s">
        <v>811</v>
      </c>
      <c r="BM166" s="139" t="s">
        <v>1086</v>
      </c>
    </row>
    <row r="167" spans="2:65" s="1" customFormat="1" ht="48">
      <c r="B167" s="33"/>
      <c r="D167" s="141" t="s">
        <v>136</v>
      </c>
      <c r="F167" s="142" t="s">
        <v>1087</v>
      </c>
      <c r="I167" s="143"/>
      <c r="L167" s="33"/>
      <c r="M167" s="144"/>
      <c r="T167" s="54"/>
      <c r="AT167" s="18" t="s">
        <v>136</v>
      </c>
      <c r="AU167" s="18" t="s">
        <v>87</v>
      </c>
    </row>
    <row r="168" spans="2:65" s="1" customFormat="1" ht="10.199999999999999">
      <c r="B168" s="33"/>
      <c r="D168" s="145" t="s">
        <v>138</v>
      </c>
      <c r="F168" s="146" t="s">
        <v>1088</v>
      </c>
      <c r="I168" s="143"/>
      <c r="L168" s="33"/>
      <c r="M168" s="144"/>
      <c r="T168" s="54"/>
      <c r="AT168" s="18" t="s">
        <v>138</v>
      </c>
      <c r="AU168" s="18" t="s">
        <v>87</v>
      </c>
    </row>
    <row r="169" spans="2:65" s="1" customFormat="1" ht="24.15" customHeight="1">
      <c r="B169" s="33"/>
      <c r="C169" s="128" t="s">
        <v>321</v>
      </c>
      <c r="D169" s="128" t="s">
        <v>129</v>
      </c>
      <c r="E169" s="129" t="s">
        <v>1089</v>
      </c>
      <c r="F169" s="130" t="s">
        <v>1090</v>
      </c>
      <c r="G169" s="131" t="s">
        <v>268</v>
      </c>
      <c r="H169" s="132">
        <v>70</v>
      </c>
      <c r="I169" s="133"/>
      <c r="J169" s="134">
        <f>ROUND(I169*H169,2)</f>
        <v>0</v>
      </c>
      <c r="K169" s="130" t="s">
        <v>133</v>
      </c>
      <c r="L169" s="33"/>
      <c r="M169" s="135" t="s">
        <v>19</v>
      </c>
      <c r="N169" s="136" t="s">
        <v>48</v>
      </c>
      <c r="P169" s="137">
        <f>O169*H169</f>
        <v>0</v>
      </c>
      <c r="Q169" s="137">
        <v>0</v>
      </c>
      <c r="R169" s="137">
        <f>Q169*H169</f>
        <v>0</v>
      </c>
      <c r="S169" s="137">
        <v>0</v>
      </c>
      <c r="T169" s="138">
        <f>S169*H169</f>
        <v>0</v>
      </c>
      <c r="AR169" s="139" t="s">
        <v>811</v>
      </c>
      <c r="AT169" s="139" t="s">
        <v>129</v>
      </c>
      <c r="AU169" s="139" t="s">
        <v>87</v>
      </c>
      <c r="AY169" s="18" t="s">
        <v>127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8" t="s">
        <v>85</v>
      </c>
      <c r="BK169" s="140">
        <f>ROUND(I169*H169,2)</f>
        <v>0</v>
      </c>
      <c r="BL169" s="18" t="s">
        <v>811</v>
      </c>
      <c r="BM169" s="139" t="s">
        <v>1091</v>
      </c>
    </row>
    <row r="170" spans="2:65" s="1" customFormat="1" ht="48">
      <c r="B170" s="33"/>
      <c r="D170" s="141" t="s">
        <v>136</v>
      </c>
      <c r="F170" s="142" t="s">
        <v>1092</v>
      </c>
      <c r="I170" s="143"/>
      <c r="L170" s="33"/>
      <c r="M170" s="144"/>
      <c r="T170" s="54"/>
      <c r="AT170" s="18" t="s">
        <v>136</v>
      </c>
      <c r="AU170" s="18" t="s">
        <v>87</v>
      </c>
    </row>
    <row r="171" spans="2:65" s="1" customFormat="1" ht="10.199999999999999">
      <c r="B171" s="33"/>
      <c r="D171" s="145" t="s">
        <v>138</v>
      </c>
      <c r="F171" s="146" t="s">
        <v>1093</v>
      </c>
      <c r="I171" s="143"/>
      <c r="L171" s="33"/>
      <c r="M171" s="144"/>
      <c r="T171" s="54"/>
      <c r="AT171" s="18" t="s">
        <v>138</v>
      </c>
      <c r="AU171" s="18" t="s">
        <v>87</v>
      </c>
    </row>
    <row r="172" spans="2:65" s="1" customFormat="1" ht="37.799999999999997" customHeight="1">
      <c r="B172" s="33"/>
      <c r="C172" s="128" t="s">
        <v>326</v>
      </c>
      <c r="D172" s="128" t="s">
        <v>129</v>
      </c>
      <c r="E172" s="129" t="s">
        <v>1094</v>
      </c>
      <c r="F172" s="130" t="s">
        <v>1095</v>
      </c>
      <c r="G172" s="131" t="s">
        <v>181</v>
      </c>
      <c r="H172" s="132">
        <v>2.512</v>
      </c>
      <c r="I172" s="133"/>
      <c r="J172" s="134">
        <f>ROUND(I172*H172,2)</f>
        <v>0</v>
      </c>
      <c r="K172" s="130" t="s">
        <v>133</v>
      </c>
      <c r="L172" s="33"/>
      <c r="M172" s="135" t="s">
        <v>19</v>
      </c>
      <c r="N172" s="136" t="s">
        <v>48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811</v>
      </c>
      <c r="AT172" s="139" t="s">
        <v>129</v>
      </c>
      <c r="AU172" s="139" t="s">
        <v>87</v>
      </c>
      <c r="AY172" s="18" t="s">
        <v>127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8" t="s">
        <v>85</v>
      </c>
      <c r="BK172" s="140">
        <f>ROUND(I172*H172,2)</f>
        <v>0</v>
      </c>
      <c r="BL172" s="18" t="s">
        <v>811</v>
      </c>
      <c r="BM172" s="139" t="s">
        <v>1096</v>
      </c>
    </row>
    <row r="173" spans="2:65" s="1" customFormat="1" ht="28.8">
      <c r="B173" s="33"/>
      <c r="D173" s="141" t="s">
        <v>136</v>
      </c>
      <c r="F173" s="142" t="s">
        <v>1097</v>
      </c>
      <c r="I173" s="143"/>
      <c r="L173" s="33"/>
      <c r="M173" s="144"/>
      <c r="T173" s="54"/>
      <c r="AT173" s="18" t="s">
        <v>136</v>
      </c>
      <c r="AU173" s="18" t="s">
        <v>87</v>
      </c>
    </row>
    <row r="174" spans="2:65" s="1" customFormat="1" ht="10.199999999999999">
      <c r="B174" s="33"/>
      <c r="D174" s="145" t="s">
        <v>138</v>
      </c>
      <c r="F174" s="146" t="s">
        <v>1098</v>
      </c>
      <c r="I174" s="143"/>
      <c r="L174" s="33"/>
      <c r="M174" s="144"/>
      <c r="T174" s="54"/>
      <c r="AT174" s="18" t="s">
        <v>138</v>
      </c>
      <c r="AU174" s="18" t="s">
        <v>87</v>
      </c>
    </row>
    <row r="175" spans="2:65" s="1" customFormat="1" ht="37.799999999999997" customHeight="1">
      <c r="B175" s="33"/>
      <c r="C175" s="128" t="s">
        <v>333</v>
      </c>
      <c r="D175" s="128" t="s">
        <v>129</v>
      </c>
      <c r="E175" s="129" t="s">
        <v>1099</v>
      </c>
      <c r="F175" s="130" t="s">
        <v>1100</v>
      </c>
      <c r="G175" s="131" t="s">
        <v>181</v>
      </c>
      <c r="H175" s="132">
        <v>2.512</v>
      </c>
      <c r="I175" s="133"/>
      <c r="J175" s="134">
        <f>ROUND(I175*H175,2)</f>
        <v>0</v>
      </c>
      <c r="K175" s="130" t="s">
        <v>133</v>
      </c>
      <c r="L175" s="33"/>
      <c r="M175" s="135" t="s">
        <v>19</v>
      </c>
      <c r="N175" s="136" t="s">
        <v>48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811</v>
      </c>
      <c r="AT175" s="139" t="s">
        <v>129</v>
      </c>
      <c r="AU175" s="139" t="s">
        <v>87</v>
      </c>
      <c r="AY175" s="18" t="s">
        <v>127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8" t="s">
        <v>85</v>
      </c>
      <c r="BK175" s="140">
        <f>ROUND(I175*H175,2)</f>
        <v>0</v>
      </c>
      <c r="BL175" s="18" t="s">
        <v>811</v>
      </c>
      <c r="BM175" s="139" t="s">
        <v>1101</v>
      </c>
    </row>
    <row r="176" spans="2:65" s="1" customFormat="1" ht="28.8">
      <c r="B176" s="33"/>
      <c r="D176" s="141" t="s">
        <v>136</v>
      </c>
      <c r="F176" s="142" t="s">
        <v>1102</v>
      </c>
      <c r="I176" s="143"/>
      <c r="L176" s="33"/>
      <c r="M176" s="144"/>
      <c r="T176" s="54"/>
      <c r="AT176" s="18" t="s">
        <v>136</v>
      </c>
      <c r="AU176" s="18" t="s">
        <v>87</v>
      </c>
    </row>
    <row r="177" spans="2:65" s="1" customFormat="1" ht="10.199999999999999">
      <c r="B177" s="33"/>
      <c r="D177" s="145" t="s">
        <v>138</v>
      </c>
      <c r="F177" s="146" t="s">
        <v>1103</v>
      </c>
      <c r="I177" s="143"/>
      <c r="L177" s="33"/>
      <c r="M177" s="144"/>
      <c r="T177" s="54"/>
      <c r="AT177" s="18" t="s">
        <v>138</v>
      </c>
      <c r="AU177" s="18" t="s">
        <v>87</v>
      </c>
    </row>
    <row r="178" spans="2:65" s="1" customFormat="1" ht="37.799999999999997" customHeight="1">
      <c r="B178" s="33"/>
      <c r="C178" s="128" t="s">
        <v>339</v>
      </c>
      <c r="D178" s="128" t="s">
        <v>129</v>
      </c>
      <c r="E178" s="129" t="s">
        <v>1104</v>
      </c>
      <c r="F178" s="130" t="s">
        <v>1105</v>
      </c>
      <c r="G178" s="131" t="s">
        <v>181</v>
      </c>
      <c r="H178" s="132">
        <v>50.24</v>
      </c>
      <c r="I178" s="133"/>
      <c r="J178" s="134">
        <f>ROUND(I178*H178,2)</f>
        <v>0</v>
      </c>
      <c r="K178" s="130" t="s">
        <v>133</v>
      </c>
      <c r="L178" s="33"/>
      <c r="M178" s="135" t="s">
        <v>19</v>
      </c>
      <c r="N178" s="136" t="s">
        <v>48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811</v>
      </c>
      <c r="AT178" s="139" t="s">
        <v>129</v>
      </c>
      <c r="AU178" s="139" t="s">
        <v>87</v>
      </c>
      <c r="AY178" s="18" t="s">
        <v>127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8" t="s">
        <v>85</v>
      </c>
      <c r="BK178" s="140">
        <f>ROUND(I178*H178,2)</f>
        <v>0</v>
      </c>
      <c r="BL178" s="18" t="s">
        <v>811</v>
      </c>
      <c r="BM178" s="139" t="s">
        <v>1106</v>
      </c>
    </row>
    <row r="179" spans="2:65" s="1" customFormat="1" ht="38.4">
      <c r="B179" s="33"/>
      <c r="D179" s="141" t="s">
        <v>136</v>
      </c>
      <c r="F179" s="142" t="s">
        <v>1107</v>
      </c>
      <c r="I179" s="143"/>
      <c r="L179" s="33"/>
      <c r="M179" s="144"/>
      <c r="T179" s="54"/>
      <c r="AT179" s="18" t="s">
        <v>136</v>
      </c>
      <c r="AU179" s="18" t="s">
        <v>87</v>
      </c>
    </row>
    <row r="180" spans="2:65" s="1" customFormat="1" ht="10.199999999999999">
      <c r="B180" s="33"/>
      <c r="D180" s="145" t="s">
        <v>138</v>
      </c>
      <c r="F180" s="146" t="s">
        <v>1108</v>
      </c>
      <c r="I180" s="143"/>
      <c r="L180" s="33"/>
      <c r="M180" s="144"/>
      <c r="T180" s="54"/>
      <c r="AT180" s="18" t="s">
        <v>138</v>
      </c>
      <c r="AU180" s="18" t="s">
        <v>87</v>
      </c>
    </row>
    <row r="181" spans="2:65" s="13" customFormat="1" ht="10.199999999999999">
      <c r="B181" s="153"/>
      <c r="D181" s="141" t="s">
        <v>140</v>
      </c>
      <c r="E181" s="154" t="s">
        <v>19</v>
      </c>
      <c r="F181" s="155" t="s">
        <v>1109</v>
      </c>
      <c r="H181" s="156">
        <v>50.24</v>
      </c>
      <c r="I181" s="157"/>
      <c r="L181" s="153"/>
      <c r="M181" s="158"/>
      <c r="T181" s="159"/>
      <c r="AT181" s="154" t="s">
        <v>140</v>
      </c>
      <c r="AU181" s="154" t="s">
        <v>87</v>
      </c>
      <c r="AV181" s="13" t="s">
        <v>87</v>
      </c>
      <c r="AW181" s="13" t="s">
        <v>36</v>
      </c>
      <c r="AX181" s="13" t="s">
        <v>85</v>
      </c>
      <c r="AY181" s="154" t="s">
        <v>127</v>
      </c>
    </row>
    <row r="182" spans="2:65" s="1" customFormat="1" ht="24.15" customHeight="1">
      <c r="B182" s="33"/>
      <c r="C182" s="128" t="s">
        <v>345</v>
      </c>
      <c r="D182" s="128" t="s">
        <v>129</v>
      </c>
      <c r="E182" s="129" t="s">
        <v>1110</v>
      </c>
      <c r="F182" s="130" t="s">
        <v>1111</v>
      </c>
      <c r="G182" s="131" t="s">
        <v>214</v>
      </c>
      <c r="H182" s="132">
        <v>5.5259999999999998</v>
      </c>
      <c r="I182" s="133"/>
      <c r="J182" s="134">
        <f>ROUND(I182*H182,2)</f>
        <v>0</v>
      </c>
      <c r="K182" s="130" t="s">
        <v>133</v>
      </c>
      <c r="L182" s="33"/>
      <c r="M182" s="135" t="s">
        <v>19</v>
      </c>
      <c r="N182" s="136" t="s">
        <v>48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811</v>
      </c>
      <c r="AT182" s="139" t="s">
        <v>129</v>
      </c>
      <c r="AU182" s="139" t="s">
        <v>87</v>
      </c>
      <c r="AY182" s="18" t="s">
        <v>127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8" t="s">
        <v>85</v>
      </c>
      <c r="BK182" s="140">
        <f>ROUND(I182*H182,2)</f>
        <v>0</v>
      </c>
      <c r="BL182" s="18" t="s">
        <v>811</v>
      </c>
      <c r="BM182" s="139" t="s">
        <v>1112</v>
      </c>
    </row>
    <row r="183" spans="2:65" s="1" customFormat="1" ht="19.2">
      <c r="B183" s="33"/>
      <c r="D183" s="141" t="s">
        <v>136</v>
      </c>
      <c r="F183" s="142" t="s">
        <v>1113</v>
      </c>
      <c r="I183" s="143"/>
      <c r="L183" s="33"/>
      <c r="M183" s="144"/>
      <c r="T183" s="54"/>
      <c r="AT183" s="18" t="s">
        <v>136</v>
      </c>
      <c r="AU183" s="18" t="s">
        <v>87</v>
      </c>
    </row>
    <row r="184" spans="2:65" s="1" customFormat="1" ht="10.199999999999999">
      <c r="B184" s="33"/>
      <c r="D184" s="145" t="s">
        <v>138</v>
      </c>
      <c r="F184" s="146" t="s">
        <v>1114</v>
      </c>
      <c r="I184" s="143"/>
      <c r="L184" s="33"/>
      <c r="M184" s="144"/>
      <c r="T184" s="54"/>
      <c r="AT184" s="18" t="s">
        <v>138</v>
      </c>
      <c r="AU184" s="18" t="s">
        <v>87</v>
      </c>
    </row>
    <row r="185" spans="2:65" s="13" customFormat="1" ht="10.199999999999999">
      <c r="B185" s="153"/>
      <c r="D185" s="141" t="s">
        <v>140</v>
      </c>
      <c r="E185" s="154" t="s">
        <v>19</v>
      </c>
      <c r="F185" s="155" t="s">
        <v>1115</v>
      </c>
      <c r="H185" s="156">
        <v>5.5259999999999998</v>
      </c>
      <c r="I185" s="157"/>
      <c r="L185" s="153"/>
      <c r="M185" s="158"/>
      <c r="T185" s="159"/>
      <c r="AT185" s="154" t="s">
        <v>140</v>
      </c>
      <c r="AU185" s="154" t="s">
        <v>87</v>
      </c>
      <c r="AV185" s="13" t="s">
        <v>87</v>
      </c>
      <c r="AW185" s="13" t="s">
        <v>36</v>
      </c>
      <c r="AX185" s="13" t="s">
        <v>85</v>
      </c>
      <c r="AY185" s="154" t="s">
        <v>127</v>
      </c>
    </row>
    <row r="186" spans="2:65" s="1" customFormat="1" ht="24.15" customHeight="1">
      <c r="B186" s="33"/>
      <c r="C186" s="128" t="s">
        <v>350</v>
      </c>
      <c r="D186" s="128" t="s">
        <v>129</v>
      </c>
      <c r="E186" s="129" t="s">
        <v>1116</v>
      </c>
      <c r="F186" s="130" t="s">
        <v>1117</v>
      </c>
      <c r="G186" s="131" t="s">
        <v>181</v>
      </c>
      <c r="H186" s="132">
        <v>11.417999999999999</v>
      </c>
      <c r="I186" s="133"/>
      <c r="J186" s="134">
        <f>ROUND(I186*H186,2)</f>
        <v>0</v>
      </c>
      <c r="K186" s="130" t="s">
        <v>133</v>
      </c>
      <c r="L186" s="33"/>
      <c r="M186" s="135" t="s">
        <v>19</v>
      </c>
      <c r="N186" s="136" t="s">
        <v>48</v>
      </c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AR186" s="139" t="s">
        <v>811</v>
      </c>
      <c r="AT186" s="139" t="s">
        <v>129</v>
      </c>
      <c r="AU186" s="139" t="s">
        <v>87</v>
      </c>
      <c r="AY186" s="18" t="s">
        <v>127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8" t="s">
        <v>85</v>
      </c>
      <c r="BK186" s="140">
        <f>ROUND(I186*H186,2)</f>
        <v>0</v>
      </c>
      <c r="BL186" s="18" t="s">
        <v>811</v>
      </c>
      <c r="BM186" s="139" t="s">
        <v>1118</v>
      </c>
    </row>
    <row r="187" spans="2:65" s="1" customFormat="1" ht="19.2">
      <c r="B187" s="33"/>
      <c r="D187" s="141" t="s">
        <v>136</v>
      </c>
      <c r="F187" s="142" t="s">
        <v>1119</v>
      </c>
      <c r="I187" s="143"/>
      <c r="L187" s="33"/>
      <c r="M187" s="144"/>
      <c r="T187" s="54"/>
      <c r="AT187" s="18" t="s">
        <v>136</v>
      </c>
      <c r="AU187" s="18" t="s">
        <v>87</v>
      </c>
    </row>
    <row r="188" spans="2:65" s="1" customFormat="1" ht="10.199999999999999">
      <c r="B188" s="33"/>
      <c r="D188" s="145" t="s">
        <v>138</v>
      </c>
      <c r="F188" s="146" t="s">
        <v>1120</v>
      </c>
      <c r="I188" s="143"/>
      <c r="L188" s="33"/>
      <c r="M188" s="144"/>
      <c r="T188" s="54"/>
      <c r="AT188" s="18" t="s">
        <v>138</v>
      </c>
      <c r="AU188" s="18" t="s">
        <v>87</v>
      </c>
    </row>
    <row r="189" spans="2:65" s="1" customFormat="1" ht="28.8">
      <c r="B189" s="33"/>
      <c r="D189" s="141" t="s">
        <v>700</v>
      </c>
      <c r="F189" s="187" t="s">
        <v>1121</v>
      </c>
      <c r="I189" s="143"/>
      <c r="L189" s="33"/>
      <c r="M189" s="144"/>
      <c r="T189" s="54"/>
      <c r="AT189" s="18" t="s">
        <v>700</v>
      </c>
      <c r="AU189" s="18" t="s">
        <v>87</v>
      </c>
    </row>
    <row r="190" spans="2:65" s="13" customFormat="1" ht="10.199999999999999">
      <c r="B190" s="153"/>
      <c r="D190" s="141" t="s">
        <v>140</v>
      </c>
      <c r="E190" s="154" t="s">
        <v>19</v>
      </c>
      <c r="F190" s="155" t="s">
        <v>1122</v>
      </c>
      <c r="H190" s="156">
        <v>11.417999999999999</v>
      </c>
      <c r="I190" s="157"/>
      <c r="L190" s="153"/>
      <c r="M190" s="158"/>
      <c r="T190" s="159"/>
      <c r="AT190" s="154" t="s">
        <v>140</v>
      </c>
      <c r="AU190" s="154" t="s">
        <v>87</v>
      </c>
      <c r="AV190" s="13" t="s">
        <v>87</v>
      </c>
      <c r="AW190" s="13" t="s">
        <v>36</v>
      </c>
      <c r="AX190" s="13" t="s">
        <v>85</v>
      </c>
      <c r="AY190" s="154" t="s">
        <v>127</v>
      </c>
    </row>
    <row r="191" spans="2:65" s="1" customFormat="1" ht="24.15" customHeight="1">
      <c r="B191" s="33"/>
      <c r="C191" s="128" t="s">
        <v>359</v>
      </c>
      <c r="D191" s="128" t="s">
        <v>129</v>
      </c>
      <c r="E191" s="129" t="s">
        <v>1123</v>
      </c>
      <c r="F191" s="130" t="s">
        <v>1124</v>
      </c>
      <c r="G191" s="131" t="s">
        <v>181</v>
      </c>
      <c r="H191" s="132">
        <v>1.663</v>
      </c>
      <c r="I191" s="133"/>
      <c r="J191" s="134">
        <f>ROUND(I191*H191,2)</f>
        <v>0</v>
      </c>
      <c r="K191" s="130" t="s">
        <v>133</v>
      </c>
      <c r="L191" s="33"/>
      <c r="M191" s="135" t="s">
        <v>19</v>
      </c>
      <c r="N191" s="136" t="s">
        <v>48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AR191" s="139" t="s">
        <v>811</v>
      </c>
      <c r="AT191" s="139" t="s">
        <v>129</v>
      </c>
      <c r="AU191" s="139" t="s">
        <v>87</v>
      </c>
      <c r="AY191" s="18" t="s">
        <v>127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8" t="s">
        <v>85</v>
      </c>
      <c r="BK191" s="140">
        <f>ROUND(I191*H191,2)</f>
        <v>0</v>
      </c>
      <c r="BL191" s="18" t="s">
        <v>811</v>
      </c>
      <c r="BM191" s="139" t="s">
        <v>1125</v>
      </c>
    </row>
    <row r="192" spans="2:65" s="1" customFormat="1" ht="28.8">
      <c r="B192" s="33"/>
      <c r="D192" s="141" t="s">
        <v>136</v>
      </c>
      <c r="F192" s="142" t="s">
        <v>1126</v>
      </c>
      <c r="I192" s="143"/>
      <c r="L192" s="33"/>
      <c r="M192" s="144"/>
      <c r="T192" s="54"/>
      <c r="AT192" s="18" t="s">
        <v>136</v>
      </c>
      <c r="AU192" s="18" t="s">
        <v>87</v>
      </c>
    </row>
    <row r="193" spans="2:65" s="1" customFormat="1" ht="10.199999999999999">
      <c r="B193" s="33"/>
      <c r="D193" s="145" t="s">
        <v>138</v>
      </c>
      <c r="F193" s="146" t="s">
        <v>1127</v>
      </c>
      <c r="I193" s="143"/>
      <c r="L193" s="33"/>
      <c r="M193" s="144"/>
      <c r="T193" s="54"/>
      <c r="AT193" s="18" t="s">
        <v>138</v>
      </c>
      <c r="AU193" s="18" t="s">
        <v>87</v>
      </c>
    </row>
    <row r="194" spans="2:65" s="13" customFormat="1" ht="10.199999999999999">
      <c r="B194" s="153"/>
      <c r="D194" s="141" t="s">
        <v>140</v>
      </c>
      <c r="E194" s="154" t="s">
        <v>19</v>
      </c>
      <c r="F194" s="155" t="s">
        <v>1128</v>
      </c>
      <c r="H194" s="156">
        <v>1.663</v>
      </c>
      <c r="I194" s="157"/>
      <c r="L194" s="153"/>
      <c r="M194" s="158"/>
      <c r="T194" s="159"/>
      <c r="AT194" s="154" t="s">
        <v>140</v>
      </c>
      <c r="AU194" s="154" t="s">
        <v>87</v>
      </c>
      <c r="AV194" s="13" t="s">
        <v>87</v>
      </c>
      <c r="AW194" s="13" t="s">
        <v>36</v>
      </c>
      <c r="AX194" s="13" t="s">
        <v>85</v>
      </c>
      <c r="AY194" s="154" t="s">
        <v>127</v>
      </c>
    </row>
    <row r="195" spans="2:65" s="1" customFormat="1" ht="24.15" customHeight="1">
      <c r="B195" s="33"/>
      <c r="C195" s="128" t="s">
        <v>364</v>
      </c>
      <c r="D195" s="128" t="s">
        <v>129</v>
      </c>
      <c r="E195" s="129" t="s">
        <v>1129</v>
      </c>
      <c r="F195" s="130" t="s">
        <v>1130</v>
      </c>
      <c r="G195" s="131" t="s">
        <v>268</v>
      </c>
      <c r="H195" s="132">
        <v>150</v>
      </c>
      <c r="I195" s="133"/>
      <c r="J195" s="134">
        <f>ROUND(I195*H195,2)</f>
        <v>0</v>
      </c>
      <c r="K195" s="130" t="s">
        <v>133</v>
      </c>
      <c r="L195" s="33"/>
      <c r="M195" s="135" t="s">
        <v>19</v>
      </c>
      <c r="N195" s="136" t="s">
        <v>48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AR195" s="139" t="s">
        <v>811</v>
      </c>
      <c r="AT195" s="139" t="s">
        <v>129</v>
      </c>
      <c r="AU195" s="139" t="s">
        <v>87</v>
      </c>
      <c r="AY195" s="18" t="s">
        <v>127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8" t="s">
        <v>85</v>
      </c>
      <c r="BK195" s="140">
        <f>ROUND(I195*H195,2)</f>
        <v>0</v>
      </c>
      <c r="BL195" s="18" t="s">
        <v>811</v>
      </c>
      <c r="BM195" s="139" t="s">
        <v>1131</v>
      </c>
    </row>
    <row r="196" spans="2:65" s="1" customFormat="1" ht="38.4">
      <c r="B196" s="33"/>
      <c r="D196" s="141" t="s">
        <v>136</v>
      </c>
      <c r="F196" s="142" t="s">
        <v>1132</v>
      </c>
      <c r="I196" s="143"/>
      <c r="L196" s="33"/>
      <c r="M196" s="144"/>
      <c r="T196" s="54"/>
      <c r="AT196" s="18" t="s">
        <v>136</v>
      </c>
      <c r="AU196" s="18" t="s">
        <v>87</v>
      </c>
    </row>
    <row r="197" spans="2:65" s="1" customFormat="1" ht="10.199999999999999">
      <c r="B197" s="33"/>
      <c r="D197" s="145" t="s">
        <v>138</v>
      </c>
      <c r="F197" s="146" t="s">
        <v>1133</v>
      </c>
      <c r="I197" s="143"/>
      <c r="L197" s="33"/>
      <c r="M197" s="144"/>
      <c r="T197" s="54"/>
      <c r="AT197" s="18" t="s">
        <v>138</v>
      </c>
      <c r="AU197" s="18" t="s">
        <v>87</v>
      </c>
    </row>
    <row r="198" spans="2:65" s="1" customFormat="1" ht="24.15" customHeight="1">
      <c r="B198" s="33"/>
      <c r="C198" s="128" t="s">
        <v>369</v>
      </c>
      <c r="D198" s="128" t="s">
        <v>129</v>
      </c>
      <c r="E198" s="129" t="s">
        <v>1134</v>
      </c>
      <c r="F198" s="130" t="s">
        <v>1135</v>
      </c>
      <c r="G198" s="131" t="s">
        <v>268</v>
      </c>
      <c r="H198" s="132">
        <v>70</v>
      </c>
      <c r="I198" s="133"/>
      <c r="J198" s="134">
        <f>ROUND(I198*H198,2)</f>
        <v>0</v>
      </c>
      <c r="K198" s="130" t="s">
        <v>133</v>
      </c>
      <c r="L198" s="33"/>
      <c r="M198" s="135" t="s">
        <v>19</v>
      </c>
      <c r="N198" s="136" t="s">
        <v>48</v>
      </c>
      <c r="P198" s="137">
        <f>O198*H198</f>
        <v>0</v>
      </c>
      <c r="Q198" s="137">
        <v>0</v>
      </c>
      <c r="R198" s="137">
        <f>Q198*H198</f>
        <v>0</v>
      </c>
      <c r="S198" s="137">
        <v>0</v>
      </c>
      <c r="T198" s="138">
        <f>S198*H198</f>
        <v>0</v>
      </c>
      <c r="AR198" s="139" t="s">
        <v>811</v>
      </c>
      <c r="AT198" s="139" t="s">
        <v>129</v>
      </c>
      <c r="AU198" s="139" t="s">
        <v>87</v>
      </c>
      <c r="AY198" s="18" t="s">
        <v>127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8" t="s">
        <v>85</v>
      </c>
      <c r="BK198" s="140">
        <f>ROUND(I198*H198,2)</f>
        <v>0</v>
      </c>
      <c r="BL198" s="18" t="s">
        <v>811</v>
      </c>
      <c r="BM198" s="139" t="s">
        <v>1136</v>
      </c>
    </row>
    <row r="199" spans="2:65" s="1" customFormat="1" ht="38.4">
      <c r="B199" s="33"/>
      <c r="D199" s="141" t="s">
        <v>136</v>
      </c>
      <c r="F199" s="142" t="s">
        <v>1137</v>
      </c>
      <c r="I199" s="143"/>
      <c r="L199" s="33"/>
      <c r="M199" s="144"/>
      <c r="T199" s="54"/>
      <c r="AT199" s="18" t="s">
        <v>136</v>
      </c>
      <c r="AU199" s="18" t="s">
        <v>87</v>
      </c>
    </row>
    <row r="200" spans="2:65" s="1" customFormat="1" ht="10.199999999999999">
      <c r="B200" s="33"/>
      <c r="D200" s="145" t="s">
        <v>138</v>
      </c>
      <c r="F200" s="146" t="s">
        <v>1138</v>
      </c>
      <c r="I200" s="143"/>
      <c r="L200" s="33"/>
      <c r="M200" s="144"/>
      <c r="T200" s="54"/>
      <c r="AT200" s="18" t="s">
        <v>138</v>
      </c>
      <c r="AU200" s="18" t="s">
        <v>87</v>
      </c>
    </row>
    <row r="201" spans="2:65" s="1" customFormat="1" ht="24.15" customHeight="1">
      <c r="B201" s="33"/>
      <c r="C201" s="128" t="s">
        <v>376</v>
      </c>
      <c r="D201" s="128" t="s">
        <v>129</v>
      </c>
      <c r="E201" s="129" t="s">
        <v>1139</v>
      </c>
      <c r="F201" s="130" t="s">
        <v>1140</v>
      </c>
      <c r="G201" s="131" t="s">
        <v>181</v>
      </c>
      <c r="H201" s="132">
        <v>11.2</v>
      </c>
      <c r="I201" s="133"/>
      <c r="J201" s="134">
        <f>ROUND(I201*H201,2)</f>
        <v>0</v>
      </c>
      <c r="K201" s="130" t="s">
        <v>133</v>
      </c>
      <c r="L201" s="33"/>
      <c r="M201" s="135" t="s">
        <v>19</v>
      </c>
      <c r="N201" s="136" t="s">
        <v>48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811</v>
      </c>
      <c r="AT201" s="139" t="s">
        <v>129</v>
      </c>
      <c r="AU201" s="139" t="s">
        <v>87</v>
      </c>
      <c r="AY201" s="18" t="s">
        <v>127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8" t="s">
        <v>85</v>
      </c>
      <c r="BK201" s="140">
        <f>ROUND(I201*H201,2)</f>
        <v>0</v>
      </c>
      <c r="BL201" s="18" t="s">
        <v>811</v>
      </c>
      <c r="BM201" s="139" t="s">
        <v>1141</v>
      </c>
    </row>
    <row r="202" spans="2:65" s="1" customFormat="1" ht="19.2">
      <c r="B202" s="33"/>
      <c r="D202" s="141" t="s">
        <v>136</v>
      </c>
      <c r="F202" s="142" t="s">
        <v>1142</v>
      </c>
      <c r="I202" s="143"/>
      <c r="L202" s="33"/>
      <c r="M202" s="144"/>
      <c r="T202" s="54"/>
      <c r="AT202" s="18" t="s">
        <v>136</v>
      </c>
      <c r="AU202" s="18" t="s">
        <v>87</v>
      </c>
    </row>
    <row r="203" spans="2:65" s="1" customFormat="1" ht="10.199999999999999">
      <c r="B203" s="33"/>
      <c r="D203" s="145" t="s">
        <v>138</v>
      </c>
      <c r="F203" s="146" t="s">
        <v>1143</v>
      </c>
      <c r="I203" s="143"/>
      <c r="L203" s="33"/>
      <c r="M203" s="144"/>
      <c r="T203" s="54"/>
      <c r="AT203" s="18" t="s">
        <v>138</v>
      </c>
      <c r="AU203" s="18" t="s">
        <v>87</v>
      </c>
    </row>
    <row r="204" spans="2:65" s="1" customFormat="1" ht="38.4">
      <c r="B204" s="33"/>
      <c r="D204" s="141" t="s">
        <v>700</v>
      </c>
      <c r="F204" s="187" t="s">
        <v>1144</v>
      </c>
      <c r="I204" s="143"/>
      <c r="L204" s="33"/>
      <c r="M204" s="144"/>
      <c r="T204" s="54"/>
      <c r="AT204" s="18" t="s">
        <v>700</v>
      </c>
      <c r="AU204" s="18" t="s">
        <v>87</v>
      </c>
    </row>
    <row r="205" spans="2:65" s="13" customFormat="1" ht="10.199999999999999">
      <c r="B205" s="153"/>
      <c r="D205" s="141" t="s">
        <v>140</v>
      </c>
      <c r="E205" s="154" t="s">
        <v>19</v>
      </c>
      <c r="F205" s="155" t="s">
        <v>1145</v>
      </c>
      <c r="H205" s="156">
        <v>11.2</v>
      </c>
      <c r="I205" s="157"/>
      <c r="L205" s="153"/>
      <c r="M205" s="158"/>
      <c r="T205" s="159"/>
      <c r="AT205" s="154" t="s">
        <v>140</v>
      </c>
      <c r="AU205" s="154" t="s">
        <v>87</v>
      </c>
      <c r="AV205" s="13" t="s">
        <v>87</v>
      </c>
      <c r="AW205" s="13" t="s">
        <v>36</v>
      </c>
      <c r="AX205" s="13" t="s">
        <v>85</v>
      </c>
      <c r="AY205" s="154" t="s">
        <v>127</v>
      </c>
    </row>
    <row r="206" spans="2:65" s="1" customFormat="1" ht="24.15" customHeight="1">
      <c r="B206" s="33"/>
      <c r="C206" s="167" t="s">
        <v>381</v>
      </c>
      <c r="D206" s="167" t="s">
        <v>260</v>
      </c>
      <c r="E206" s="168" t="s">
        <v>1146</v>
      </c>
      <c r="F206" s="169" t="s">
        <v>1147</v>
      </c>
      <c r="G206" s="170" t="s">
        <v>268</v>
      </c>
      <c r="H206" s="171">
        <v>7</v>
      </c>
      <c r="I206" s="172"/>
      <c r="J206" s="173">
        <f>ROUND(I206*H206,2)</f>
        <v>0</v>
      </c>
      <c r="K206" s="169" t="s">
        <v>133</v>
      </c>
      <c r="L206" s="174"/>
      <c r="M206" s="175" t="s">
        <v>19</v>
      </c>
      <c r="N206" s="176" t="s">
        <v>48</v>
      </c>
      <c r="P206" s="137">
        <f>O206*H206</f>
        <v>0</v>
      </c>
      <c r="Q206" s="137">
        <v>3.5999999999999999E-3</v>
      </c>
      <c r="R206" s="137">
        <f>Q206*H206</f>
        <v>2.52E-2</v>
      </c>
      <c r="S206" s="137">
        <v>0</v>
      </c>
      <c r="T206" s="138">
        <f>S206*H206</f>
        <v>0</v>
      </c>
      <c r="AR206" s="139" t="s">
        <v>1050</v>
      </c>
      <c r="AT206" s="139" t="s">
        <v>260</v>
      </c>
      <c r="AU206" s="139" t="s">
        <v>87</v>
      </c>
      <c r="AY206" s="18" t="s">
        <v>127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8" t="s">
        <v>85</v>
      </c>
      <c r="BK206" s="140">
        <f>ROUND(I206*H206,2)</f>
        <v>0</v>
      </c>
      <c r="BL206" s="18" t="s">
        <v>811</v>
      </c>
      <c r="BM206" s="139" t="s">
        <v>1148</v>
      </c>
    </row>
    <row r="207" spans="2:65" s="1" customFormat="1" ht="10.199999999999999">
      <c r="B207" s="33"/>
      <c r="D207" s="141" t="s">
        <v>136</v>
      </c>
      <c r="F207" s="142" t="s">
        <v>1147</v>
      </c>
      <c r="I207" s="143"/>
      <c r="L207" s="33"/>
      <c r="M207" s="144"/>
      <c r="T207" s="54"/>
      <c r="AT207" s="18" t="s">
        <v>136</v>
      </c>
      <c r="AU207" s="18" t="s">
        <v>87</v>
      </c>
    </row>
    <row r="208" spans="2:65" s="1" customFormat="1" ht="19.2">
      <c r="B208" s="33"/>
      <c r="D208" s="141" t="s">
        <v>700</v>
      </c>
      <c r="F208" s="187" t="s">
        <v>1149</v>
      </c>
      <c r="I208" s="143"/>
      <c r="L208" s="33"/>
      <c r="M208" s="144"/>
      <c r="T208" s="54"/>
      <c r="AT208" s="18" t="s">
        <v>700</v>
      </c>
      <c r="AU208" s="18" t="s">
        <v>87</v>
      </c>
    </row>
    <row r="209" spans="2:65" s="1" customFormat="1" ht="24.15" customHeight="1">
      <c r="B209" s="33"/>
      <c r="C209" s="128" t="s">
        <v>391</v>
      </c>
      <c r="D209" s="128" t="s">
        <v>129</v>
      </c>
      <c r="E209" s="129" t="s">
        <v>1150</v>
      </c>
      <c r="F209" s="130" t="s">
        <v>1151</v>
      </c>
      <c r="G209" s="131" t="s">
        <v>268</v>
      </c>
      <c r="H209" s="132">
        <v>220</v>
      </c>
      <c r="I209" s="133"/>
      <c r="J209" s="134">
        <f>ROUND(I209*H209,2)</f>
        <v>0</v>
      </c>
      <c r="K209" s="130" t="s">
        <v>133</v>
      </c>
      <c r="L209" s="33"/>
      <c r="M209" s="135" t="s">
        <v>19</v>
      </c>
      <c r="N209" s="136" t="s">
        <v>48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AR209" s="139" t="s">
        <v>811</v>
      </c>
      <c r="AT209" s="139" t="s">
        <v>129</v>
      </c>
      <c r="AU209" s="139" t="s">
        <v>87</v>
      </c>
      <c r="AY209" s="18" t="s">
        <v>127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8" t="s">
        <v>85</v>
      </c>
      <c r="BK209" s="140">
        <f>ROUND(I209*H209,2)</f>
        <v>0</v>
      </c>
      <c r="BL209" s="18" t="s">
        <v>811</v>
      </c>
      <c r="BM209" s="139" t="s">
        <v>1152</v>
      </c>
    </row>
    <row r="210" spans="2:65" s="1" customFormat="1" ht="19.2">
      <c r="B210" s="33"/>
      <c r="D210" s="141" t="s">
        <v>136</v>
      </c>
      <c r="F210" s="142" t="s">
        <v>1153</v>
      </c>
      <c r="I210" s="143"/>
      <c r="L210" s="33"/>
      <c r="M210" s="144"/>
      <c r="T210" s="54"/>
      <c r="AT210" s="18" t="s">
        <v>136</v>
      </c>
      <c r="AU210" s="18" t="s">
        <v>87</v>
      </c>
    </row>
    <row r="211" spans="2:65" s="1" customFormat="1" ht="10.199999999999999">
      <c r="B211" s="33"/>
      <c r="D211" s="145" t="s">
        <v>138</v>
      </c>
      <c r="F211" s="146" t="s">
        <v>1154</v>
      </c>
      <c r="I211" s="143"/>
      <c r="L211" s="33"/>
      <c r="M211" s="144"/>
      <c r="T211" s="54"/>
      <c r="AT211" s="18" t="s">
        <v>138</v>
      </c>
      <c r="AU211" s="18" t="s">
        <v>87</v>
      </c>
    </row>
    <row r="212" spans="2:65" s="1" customFormat="1" ht="28.8">
      <c r="B212" s="33"/>
      <c r="D212" s="141" t="s">
        <v>700</v>
      </c>
      <c r="F212" s="187" t="s">
        <v>1155</v>
      </c>
      <c r="I212" s="143"/>
      <c r="L212" s="33"/>
      <c r="M212" s="144"/>
      <c r="T212" s="54"/>
      <c r="AT212" s="18" t="s">
        <v>700</v>
      </c>
      <c r="AU212" s="18" t="s">
        <v>87</v>
      </c>
    </row>
    <row r="213" spans="2:65" s="1" customFormat="1" ht="24.15" customHeight="1">
      <c r="B213" s="33"/>
      <c r="C213" s="128" t="s">
        <v>398</v>
      </c>
      <c r="D213" s="128" t="s">
        <v>129</v>
      </c>
      <c r="E213" s="129" t="s">
        <v>1156</v>
      </c>
      <c r="F213" s="130" t="s">
        <v>1157</v>
      </c>
      <c r="G213" s="131" t="s">
        <v>268</v>
      </c>
      <c r="H213" s="132">
        <v>250</v>
      </c>
      <c r="I213" s="133"/>
      <c r="J213" s="134">
        <f>ROUND(I213*H213,2)</f>
        <v>0</v>
      </c>
      <c r="K213" s="130" t="s">
        <v>133</v>
      </c>
      <c r="L213" s="33"/>
      <c r="M213" s="135" t="s">
        <v>19</v>
      </c>
      <c r="N213" s="136" t="s">
        <v>48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AR213" s="139" t="s">
        <v>811</v>
      </c>
      <c r="AT213" s="139" t="s">
        <v>129</v>
      </c>
      <c r="AU213" s="139" t="s">
        <v>87</v>
      </c>
      <c r="AY213" s="18" t="s">
        <v>127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8" t="s">
        <v>85</v>
      </c>
      <c r="BK213" s="140">
        <f>ROUND(I213*H213,2)</f>
        <v>0</v>
      </c>
      <c r="BL213" s="18" t="s">
        <v>811</v>
      </c>
      <c r="BM213" s="139" t="s">
        <v>1158</v>
      </c>
    </row>
    <row r="214" spans="2:65" s="1" customFormat="1" ht="19.2">
      <c r="B214" s="33"/>
      <c r="D214" s="141" t="s">
        <v>136</v>
      </c>
      <c r="F214" s="142" t="s">
        <v>1159</v>
      </c>
      <c r="I214" s="143"/>
      <c r="L214" s="33"/>
      <c r="M214" s="144"/>
      <c r="T214" s="54"/>
      <c r="AT214" s="18" t="s">
        <v>136</v>
      </c>
      <c r="AU214" s="18" t="s">
        <v>87</v>
      </c>
    </row>
    <row r="215" spans="2:65" s="1" customFormat="1" ht="10.199999999999999">
      <c r="B215" s="33"/>
      <c r="D215" s="145" t="s">
        <v>138</v>
      </c>
      <c r="F215" s="146" t="s">
        <v>1160</v>
      </c>
      <c r="I215" s="143"/>
      <c r="L215" s="33"/>
      <c r="M215" s="144"/>
      <c r="T215" s="54"/>
      <c r="AT215" s="18" t="s">
        <v>138</v>
      </c>
      <c r="AU215" s="18" t="s">
        <v>87</v>
      </c>
    </row>
    <row r="216" spans="2:65" s="1" customFormat="1" ht="24.15" customHeight="1">
      <c r="B216" s="33"/>
      <c r="C216" s="167" t="s">
        <v>404</v>
      </c>
      <c r="D216" s="167" t="s">
        <v>260</v>
      </c>
      <c r="E216" s="168" t="s">
        <v>1161</v>
      </c>
      <c r="F216" s="169" t="s">
        <v>1162</v>
      </c>
      <c r="G216" s="170" t="s">
        <v>268</v>
      </c>
      <c r="H216" s="171">
        <v>275</v>
      </c>
      <c r="I216" s="172"/>
      <c r="J216" s="173">
        <f>ROUND(I216*H216,2)</f>
        <v>0</v>
      </c>
      <c r="K216" s="169" t="s">
        <v>133</v>
      </c>
      <c r="L216" s="174"/>
      <c r="M216" s="175" t="s">
        <v>19</v>
      </c>
      <c r="N216" s="176" t="s">
        <v>48</v>
      </c>
      <c r="P216" s="137">
        <f>O216*H216</f>
        <v>0</v>
      </c>
      <c r="Q216" s="137">
        <v>2.5999999999999998E-4</v>
      </c>
      <c r="R216" s="137">
        <f>Q216*H216</f>
        <v>7.1499999999999994E-2</v>
      </c>
      <c r="S216" s="137">
        <v>0</v>
      </c>
      <c r="T216" s="138">
        <f>S216*H216</f>
        <v>0</v>
      </c>
      <c r="AR216" s="139" t="s">
        <v>1163</v>
      </c>
      <c r="AT216" s="139" t="s">
        <v>260</v>
      </c>
      <c r="AU216" s="139" t="s">
        <v>87</v>
      </c>
      <c r="AY216" s="18" t="s">
        <v>127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8" t="s">
        <v>85</v>
      </c>
      <c r="BK216" s="140">
        <f>ROUND(I216*H216,2)</f>
        <v>0</v>
      </c>
      <c r="BL216" s="18" t="s">
        <v>1163</v>
      </c>
      <c r="BM216" s="139" t="s">
        <v>1164</v>
      </c>
    </row>
    <row r="217" spans="2:65" s="1" customFormat="1" ht="19.2">
      <c r="B217" s="33"/>
      <c r="D217" s="141" t="s">
        <v>136</v>
      </c>
      <c r="F217" s="142" t="s">
        <v>1162</v>
      </c>
      <c r="I217" s="143"/>
      <c r="L217" s="33"/>
      <c r="M217" s="144"/>
      <c r="T217" s="54"/>
      <c r="AT217" s="18" t="s">
        <v>136</v>
      </c>
      <c r="AU217" s="18" t="s">
        <v>87</v>
      </c>
    </row>
    <row r="218" spans="2:65" s="13" customFormat="1" ht="10.199999999999999">
      <c r="B218" s="153"/>
      <c r="D218" s="141" t="s">
        <v>140</v>
      </c>
      <c r="F218" s="155" t="s">
        <v>983</v>
      </c>
      <c r="H218" s="156">
        <v>275</v>
      </c>
      <c r="I218" s="157"/>
      <c r="L218" s="153"/>
      <c r="M218" s="158"/>
      <c r="T218" s="159"/>
      <c r="AT218" s="154" t="s">
        <v>140</v>
      </c>
      <c r="AU218" s="154" t="s">
        <v>87</v>
      </c>
      <c r="AV218" s="13" t="s">
        <v>87</v>
      </c>
      <c r="AW218" s="13" t="s">
        <v>4</v>
      </c>
      <c r="AX218" s="13" t="s">
        <v>85</v>
      </c>
      <c r="AY218" s="154" t="s">
        <v>127</v>
      </c>
    </row>
    <row r="219" spans="2:65" s="1" customFormat="1" ht="24.15" customHeight="1">
      <c r="B219" s="33"/>
      <c r="C219" s="128" t="s">
        <v>412</v>
      </c>
      <c r="D219" s="128" t="s">
        <v>129</v>
      </c>
      <c r="E219" s="129" t="s">
        <v>1165</v>
      </c>
      <c r="F219" s="130" t="s">
        <v>1166</v>
      </c>
      <c r="G219" s="131" t="s">
        <v>214</v>
      </c>
      <c r="H219" s="132">
        <v>9.8000000000000004E-2</v>
      </c>
      <c r="I219" s="133"/>
      <c r="J219" s="134">
        <f>ROUND(I219*H219,2)</f>
        <v>0</v>
      </c>
      <c r="K219" s="130" t="s">
        <v>133</v>
      </c>
      <c r="L219" s="33"/>
      <c r="M219" s="135" t="s">
        <v>19</v>
      </c>
      <c r="N219" s="136" t="s">
        <v>48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AR219" s="139" t="s">
        <v>811</v>
      </c>
      <c r="AT219" s="139" t="s">
        <v>129</v>
      </c>
      <c r="AU219" s="139" t="s">
        <v>87</v>
      </c>
      <c r="AY219" s="18" t="s">
        <v>127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8" t="s">
        <v>85</v>
      </c>
      <c r="BK219" s="140">
        <f>ROUND(I219*H219,2)</f>
        <v>0</v>
      </c>
      <c r="BL219" s="18" t="s">
        <v>811</v>
      </c>
      <c r="BM219" s="139" t="s">
        <v>1167</v>
      </c>
    </row>
    <row r="220" spans="2:65" s="1" customFormat="1" ht="19.2">
      <c r="B220" s="33"/>
      <c r="D220" s="141" t="s">
        <v>136</v>
      </c>
      <c r="F220" s="142" t="s">
        <v>1168</v>
      </c>
      <c r="I220" s="143"/>
      <c r="L220" s="33"/>
      <c r="M220" s="144"/>
      <c r="T220" s="54"/>
      <c r="AT220" s="18" t="s">
        <v>136</v>
      </c>
      <c r="AU220" s="18" t="s">
        <v>87</v>
      </c>
    </row>
    <row r="221" spans="2:65" s="1" customFormat="1" ht="10.199999999999999">
      <c r="B221" s="33"/>
      <c r="D221" s="145" t="s">
        <v>138</v>
      </c>
      <c r="F221" s="146" t="s">
        <v>1169</v>
      </c>
      <c r="I221" s="143"/>
      <c r="L221" s="33"/>
      <c r="M221" s="144"/>
      <c r="T221" s="54"/>
      <c r="AT221" s="18" t="s">
        <v>138</v>
      </c>
      <c r="AU221" s="18" t="s">
        <v>87</v>
      </c>
    </row>
    <row r="222" spans="2:65" s="11" customFormat="1" ht="25.95" customHeight="1">
      <c r="B222" s="116"/>
      <c r="D222" s="117" t="s">
        <v>76</v>
      </c>
      <c r="E222" s="118" t="s">
        <v>1170</v>
      </c>
      <c r="F222" s="118" t="s">
        <v>1171</v>
      </c>
      <c r="I222" s="119"/>
      <c r="J222" s="120">
        <f>BK222</f>
        <v>0</v>
      </c>
      <c r="L222" s="116"/>
      <c r="M222" s="121"/>
      <c r="P222" s="122">
        <f>SUM(P223:P234)</f>
        <v>0</v>
      </c>
      <c r="R222" s="122">
        <f>SUM(R223:R234)</f>
        <v>0</v>
      </c>
      <c r="T222" s="123">
        <f>SUM(T223:T234)</f>
        <v>0</v>
      </c>
      <c r="AR222" s="117" t="s">
        <v>134</v>
      </c>
      <c r="AT222" s="124" t="s">
        <v>76</v>
      </c>
      <c r="AU222" s="124" t="s">
        <v>77</v>
      </c>
      <c r="AY222" s="117" t="s">
        <v>127</v>
      </c>
      <c r="BK222" s="125">
        <f>SUM(BK223:BK234)</f>
        <v>0</v>
      </c>
    </row>
    <row r="223" spans="2:65" s="1" customFormat="1" ht="16.5" customHeight="1">
      <c r="B223" s="33"/>
      <c r="C223" s="128" t="s">
        <v>419</v>
      </c>
      <c r="D223" s="128" t="s">
        <v>129</v>
      </c>
      <c r="E223" s="129" t="s">
        <v>1172</v>
      </c>
      <c r="F223" s="130" t="s">
        <v>1173</v>
      </c>
      <c r="G223" s="131" t="s">
        <v>1174</v>
      </c>
      <c r="H223" s="132">
        <v>10</v>
      </c>
      <c r="I223" s="133"/>
      <c r="J223" s="134">
        <f>ROUND(I223*H223,2)</f>
        <v>0</v>
      </c>
      <c r="K223" s="130" t="s">
        <v>133</v>
      </c>
      <c r="L223" s="33"/>
      <c r="M223" s="135" t="s">
        <v>19</v>
      </c>
      <c r="N223" s="136" t="s">
        <v>48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AR223" s="139" t="s">
        <v>1175</v>
      </c>
      <c r="AT223" s="139" t="s">
        <v>129</v>
      </c>
      <c r="AU223" s="139" t="s">
        <v>85</v>
      </c>
      <c r="AY223" s="18" t="s">
        <v>127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8" t="s">
        <v>85</v>
      </c>
      <c r="BK223" s="140">
        <f>ROUND(I223*H223,2)</f>
        <v>0</v>
      </c>
      <c r="BL223" s="18" t="s">
        <v>1175</v>
      </c>
      <c r="BM223" s="139" t="s">
        <v>1176</v>
      </c>
    </row>
    <row r="224" spans="2:65" s="1" customFormat="1" ht="19.2">
      <c r="B224" s="33"/>
      <c r="D224" s="141" t="s">
        <v>136</v>
      </c>
      <c r="F224" s="142" t="s">
        <v>1177</v>
      </c>
      <c r="I224" s="143"/>
      <c r="L224" s="33"/>
      <c r="M224" s="144"/>
      <c r="T224" s="54"/>
      <c r="AT224" s="18" t="s">
        <v>136</v>
      </c>
      <c r="AU224" s="18" t="s">
        <v>85</v>
      </c>
    </row>
    <row r="225" spans="2:65" s="1" customFormat="1" ht="10.199999999999999">
      <c r="B225" s="33"/>
      <c r="D225" s="145" t="s">
        <v>138</v>
      </c>
      <c r="F225" s="146" t="s">
        <v>1178</v>
      </c>
      <c r="I225" s="143"/>
      <c r="L225" s="33"/>
      <c r="M225" s="144"/>
      <c r="T225" s="54"/>
      <c r="AT225" s="18" t="s">
        <v>138</v>
      </c>
      <c r="AU225" s="18" t="s">
        <v>85</v>
      </c>
    </row>
    <row r="226" spans="2:65" s="1" customFormat="1" ht="19.2">
      <c r="B226" s="33"/>
      <c r="D226" s="141" t="s">
        <v>700</v>
      </c>
      <c r="F226" s="187" t="s">
        <v>1179</v>
      </c>
      <c r="I226" s="143"/>
      <c r="L226" s="33"/>
      <c r="M226" s="144"/>
      <c r="T226" s="54"/>
      <c r="AT226" s="18" t="s">
        <v>700</v>
      </c>
      <c r="AU226" s="18" t="s">
        <v>85</v>
      </c>
    </row>
    <row r="227" spans="2:65" s="1" customFormat="1" ht="16.5" customHeight="1">
      <c r="B227" s="33"/>
      <c r="C227" s="128" t="s">
        <v>425</v>
      </c>
      <c r="D227" s="128" t="s">
        <v>129</v>
      </c>
      <c r="E227" s="129" t="s">
        <v>1180</v>
      </c>
      <c r="F227" s="130" t="s">
        <v>1181</v>
      </c>
      <c r="G227" s="131" t="s">
        <v>1174</v>
      </c>
      <c r="H227" s="132">
        <v>7</v>
      </c>
      <c r="I227" s="133"/>
      <c r="J227" s="134">
        <f>ROUND(I227*H227,2)</f>
        <v>0</v>
      </c>
      <c r="K227" s="130" t="s">
        <v>133</v>
      </c>
      <c r="L227" s="33"/>
      <c r="M227" s="135" t="s">
        <v>19</v>
      </c>
      <c r="N227" s="136" t="s">
        <v>48</v>
      </c>
      <c r="P227" s="137">
        <f>O227*H227</f>
        <v>0</v>
      </c>
      <c r="Q227" s="137">
        <v>0</v>
      </c>
      <c r="R227" s="137">
        <f>Q227*H227</f>
        <v>0</v>
      </c>
      <c r="S227" s="137">
        <v>0</v>
      </c>
      <c r="T227" s="138">
        <f>S227*H227</f>
        <v>0</v>
      </c>
      <c r="AR227" s="139" t="s">
        <v>1175</v>
      </c>
      <c r="AT227" s="139" t="s">
        <v>129</v>
      </c>
      <c r="AU227" s="139" t="s">
        <v>85</v>
      </c>
      <c r="AY227" s="18" t="s">
        <v>127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8" t="s">
        <v>85</v>
      </c>
      <c r="BK227" s="140">
        <f>ROUND(I227*H227,2)</f>
        <v>0</v>
      </c>
      <c r="BL227" s="18" t="s">
        <v>1175</v>
      </c>
      <c r="BM227" s="139" t="s">
        <v>1182</v>
      </c>
    </row>
    <row r="228" spans="2:65" s="1" customFormat="1" ht="19.2">
      <c r="B228" s="33"/>
      <c r="D228" s="141" t="s">
        <v>136</v>
      </c>
      <c r="F228" s="142" t="s">
        <v>1183</v>
      </c>
      <c r="I228" s="143"/>
      <c r="L228" s="33"/>
      <c r="M228" s="144"/>
      <c r="T228" s="54"/>
      <c r="AT228" s="18" t="s">
        <v>136</v>
      </c>
      <c r="AU228" s="18" t="s">
        <v>85</v>
      </c>
    </row>
    <row r="229" spans="2:65" s="1" customFormat="1" ht="10.199999999999999">
      <c r="B229" s="33"/>
      <c r="D229" s="145" t="s">
        <v>138</v>
      </c>
      <c r="F229" s="146" t="s">
        <v>1184</v>
      </c>
      <c r="I229" s="143"/>
      <c r="L229" s="33"/>
      <c r="M229" s="144"/>
      <c r="T229" s="54"/>
      <c r="AT229" s="18" t="s">
        <v>138</v>
      </c>
      <c r="AU229" s="18" t="s">
        <v>85</v>
      </c>
    </row>
    <row r="230" spans="2:65" s="1" customFormat="1" ht="19.2">
      <c r="B230" s="33"/>
      <c r="D230" s="141" t="s">
        <v>700</v>
      </c>
      <c r="F230" s="187" t="s">
        <v>1179</v>
      </c>
      <c r="I230" s="143"/>
      <c r="L230" s="33"/>
      <c r="M230" s="144"/>
      <c r="T230" s="54"/>
      <c r="AT230" s="18" t="s">
        <v>700</v>
      </c>
      <c r="AU230" s="18" t="s">
        <v>85</v>
      </c>
    </row>
    <row r="231" spans="2:65" s="1" customFormat="1" ht="16.5" customHeight="1">
      <c r="B231" s="33"/>
      <c r="C231" s="128" t="s">
        <v>432</v>
      </c>
      <c r="D231" s="128" t="s">
        <v>129</v>
      </c>
      <c r="E231" s="129" t="s">
        <v>1185</v>
      </c>
      <c r="F231" s="130" t="s">
        <v>1186</v>
      </c>
      <c r="G231" s="131" t="s">
        <v>1174</v>
      </c>
      <c r="H231" s="132">
        <v>7</v>
      </c>
      <c r="I231" s="133"/>
      <c r="J231" s="134">
        <f>ROUND(I231*H231,2)</f>
        <v>0</v>
      </c>
      <c r="K231" s="130" t="s">
        <v>133</v>
      </c>
      <c r="L231" s="33"/>
      <c r="M231" s="135" t="s">
        <v>19</v>
      </c>
      <c r="N231" s="136" t="s">
        <v>48</v>
      </c>
      <c r="P231" s="137">
        <f>O231*H231</f>
        <v>0</v>
      </c>
      <c r="Q231" s="137">
        <v>0</v>
      </c>
      <c r="R231" s="137">
        <f>Q231*H231</f>
        <v>0</v>
      </c>
      <c r="S231" s="137">
        <v>0</v>
      </c>
      <c r="T231" s="138">
        <f>S231*H231</f>
        <v>0</v>
      </c>
      <c r="AR231" s="139" t="s">
        <v>1175</v>
      </c>
      <c r="AT231" s="139" t="s">
        <v>129</v>
      </c>
      <c r="AU231" s="139" t="s">
        <v>85</v>
      </c>
      <c r="AY231" s="18" t="s">
        <v>127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8" t="s">
        <v>85</v>
      </c>
      <c r="BK231" s="140">
        <f>ROUND(I231*H231,2)</f>
        <v>0</v>
      </c>
      <c r="BL231" s="18" t="s">
        <v>1175</v>
      </c>
      <c r="BM231" s="139" t="s">
        <v>1187</v>
      </c>
    </row>
    <row r="232" spans="2:65" s="1" customFormat="1" ht="19.2">
      <c r="B232" s="33"/>
      <c r="D232" s="141" t="s">
        <v>136</v>
      </c>
      <c r="F232" s="142" t="s">
        <v>1188</v>
      </c>
      <c r="I232" s="143"/>
      <c r="L232" s="33"/>
      <c r="M232" s="144"/>
      <c r="T232" s="54"/>
      <c r="AT232" s="18" t="s">
        <v>136</v>
      </c>
      <c r="AU232" s="18" t="s">
        <v>85</v>
      </c>
    </row>
    <row r="233" spans="2:65" s="1" customFormat="1" ht="10.199999999999999">
      <c r="B233" s="33"/>
      <c r="D233" s="145" t="s">
        <v>138</v>
      </c>
      <c r="F233" s="146" t="s">
        <v>1189</v>
      </c>
      <c r="I233" s="143"/>
      <c r="L233" s="33"/>
      <c r="M233" s="144"/>
      <c r="T233" s="54"/>
      <c r="AT233" s="18" t="s">
        <v>138</v>
      </c>
      <c r="AU233" s="18" t="s">
        <v>85</v>
      </c>
    </row>
    <row r="234" spans="2:65" s="1" customFormat="1" ht="19.2">
      <c r="B234" s="33"/>
      <c r="D234" s="141" t="s">
        <v>700</v>
      </c>
      <c r="F234" s="187" t="s">
        <v>1179</v>
      </c>
      <c r="I234" s="143"/>
      <c r="L234" s="33"/>
      <c r="M234" s="144"/>
      <c r="T234" s="54"/>
      <c r="AT234" s="18" t="s">
        <v>700</v>
      </c>
      <c r="AU234" s="18" t="s">
        <v>85</v>
      </c>
    </row>
    <row r="235" spans="2:65" s="11" customFormat="1" ht="25.95" customHeight="1">
      <c r="B235" s="116"/>
      <c r="D235" s="117" t="s">
        <v>76</v>
      </c>
      <c r="E235" s="118" t="s">
        <v>94</v>
      </c>
      <c r="F235" s="118" t="s">
        <v>457</v>
      </c>
      <c r="I235" s="119"/>
      <c r="J235" s="120">
        <f>BK235</f>
        <v>0</v>
      </c>
      <c r="L235" s="116"/>
      <c r="M235" s="121"/>
      <c r="P235" s="122">
        <f>P236</f>
        <v>0</v>
      </c>
      <c r="R235" s="122">
        <f>R236</f>
        <v>0</v>
      </c>
      <c r="T235" s="123">
        <f>T236</f>
        <v>0</v>
      </c>
      <c r="AR235" s="117" t="s">
        <v>165</v>
      </c>
      <c r="AT235" s="124" t="s">
        <v>76</v>
      </c>
      <c r="AU235" s="124" t="s">
        <v>77</v>
      </c>
      <c r="AY235" s="117" t="s">
        <v>127</v>
      </c>
      <c r="BK235" s="125">
        <f>BK236</f>
        <v>0</v>
      </c>
    </row>
    <row r="236" spans="2:65" s="11" customFormat="1" ht="22.8" customHeight="1">
      <c r="B236" s="116"/>
      <c r="D236" s="117" t="s">
        <v>76</v>
      </c>
      <c r="E236" s="126" t="s">
        <v>1190</v>
      </c>
      <c r="F236" s="126" t="s">
        <v>1191</v>
      </c>
      <c r="I236" s="119"/>
      <c r="J236" s="127">
        <f>BK236</f>
        <v>0</v>
      </c>
      <c r="L236" s="116"/>
      <c r="M236" s="121"/>
      <c r="P236" s="122">
        <f>SUM(P237:P239)</f>
        <v>0</v>
      </c>
      <c r="R236" s="122">
        <f>SUM(R237:R239)</f>
        <v>0</v>
      </c>
      <c r="T236" s="123">
        <f>SUM(T237:T239)</f>
        <v>0</v>
      </c>
      <c r="AR236" s="117" t="s">
        <v>165</v>
      </c>
      <c r="AT236" s="124" t="s">
        <v>76</v>
      </c>
      <c r="AU236" s="124" t="s">
        <v>85</v>
      </c>
      <c r="AY236" s="117" t="s">
        <v>127</v>
      </c>
      <c r="BK236" s="125">
        <f>SUM(BK237:BK239)</f>
        <v>0</v>
      </c>
    </row>
    <row r="237" spans="2:65" s="1" customFormat="1" ht="16.5" customHeight="1">
      <c r="B237" s="33"/>
      <c r="C237" s="128" t="s">
        <v>438</v>
      </c>
      <c r="D237" s="128" t="s">
        <v>129</v>
      </c>
      <c r="E237" s="129" t="s">
        <v>1192</v>
      </c>
      <c r="F237" s="130" t="s">
        <v>1193</v>
      </c>
      <c r="G237" s="131" t="s">
        <v>1194</v>
      </c>
      <c r="H237" s="132">
        <v>1</v>
      </c>
      <c r="I237" s="133"/>
      <c r="J237" s="134">
        <f>ROUND(I237*H237,2)</f>
        <v>0</v>
      </c>
      <c r="K237" s="130" t="s">
        <v>133</v>
      </c>
      <c r="L237" s="33"/>
      <c r="M237" s="135" t="s">
        <v>19</v>
      </c>
      <c r="N237" s="136" t="s">
        <v>48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465</v>
      </c>
      <c r="AT237" s="139" t="s">
        <v>129</v>
      </c>
      <c r="AU237" s="139" t="s">
        <v>87</v>
      </c>
      <c r="AY237" s="18" t="s">
        <v>127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8" t="s">
        <v>85</v>
      </c>
      <c r="BK237" s="140">
        <f>ROUND(I237*H237,2)</f>
        <v>0</v>
      </c>
      <c r="BL237" s="18" t="s">
        <v>465</v>
      </c>
      <c r="BM237" s="139" t="s">
        <v>1195</v>
      </c>
    </row>
    <row r="238" spans="2:65" s="1" customFormat="1" ht="10.199999999999999">
      <c r="B238" s="33"/>
      <c r="D238" s="141" t="s">
        <v>136</v>
      </c>
      <c r="F238" s="142" t="s">
        <v>1193</v>
      </c>
      <c r="I238" s="143"/>
      <c r="L238" s="33"/>
      <c r="M238" s="144"/>
      <c r="T238" s="54"/>
      <c r="AT238" s="18" t="s">
        <v>136</v>
      </c>
      <c r="AU238" s="18" t="s">
        <v>87</v>
      </c>
    </row>
    <row r="239" spans="2:65" s="1" customFormat="1" ht="10.199999999999999">
      <c r="B239" s="33"/>
      <c r="D239" s="145" t="s">
        <v>138</v>
      </c>
      <c r="F239" s="146" t="s">
        <v>1196</v>
      </c>
      <c r="I239" s="143"/>
      <c r="L239" s="33"/>
      <c r="M239" s="177"/>
      <c r="N239" s="178"/>
      <c r="O239" s="178"/>
      <c r="P239" s="178"/>
      <c r="Q239" s="178"/>
      <c r="R239" s="178"/>
      <c r="S239" s="178"/>
      <c r="T239" s="179"/>
      <c r="AT239" s="18" t="s">
        <v>138</v>
      </c>
      <c r="AU239" s="18" t="s">
        <v>87</v>
      </c>
    </row>
    <row r="240" spans="2:65" s="1" customFormat="1" ht="6.9" customHeight="1">
      <c r="B240" s="42"/>
      <c r="C240" s="43"/>
      <c r="D240" s="43"/>
      <c r="E240" s="43"/>
      <c r="F240" s="43"/>
      <c r="G240" s="43"/>
      <c r="H240" s="43"/>
      <c r="I240" s="43"/>
      <c r="J240" s="43"/>
      <c r="K240" s="43"/>
      <c r="L240" s="33"/>
    </row>
  </sheetData>
  <sheetProtection algorithmName="SHA-512" hashValue="EjxmQFdsx8oy6kOkeRX+dKahZI200VnDSuhYYpRheI4yOnq5dlPWRxDxaSaZNlqRUm8Fl+kEZMNPwBeTTD+x3w==" saltValue="fqpoiy1CSEqRbsjz4OAY2SQej2BREAM7QqRmzSICzyX5Mp4JaC5V7HRVfG5sKTnu8O1PS3cVqdceCNN+sfuAtw==" spinCount="100000" sheet="1" objects="1" scenarios="1" formatColumns="0" formatRows="0" autoFilter="0"/>
  <autoFilter ref="C86:K239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300-000000000000}"/>
    <hyperlink ref="F100" r:id="rId2" xr:uid="{00000000-0004-0000-0300-000001000000}"/>
    <hyperlink ref="F106" r:id="rId3" xr:uid="{00000000-0004-0000-0300-000002000000}"/>
    <hyperlink ref="F111" r:id="rId4" xr:uid="{00000000-0004-0000-0300-000003000000}"/>
    <hyperlink ref="F117" r:id="rId5" xr:uid="{00000000-0004-0000-0300-000004000000}"/>
    <hyperlink ref="F124" r:id="rId6" xr:uid="{00000000-0004-0000-0300-000005000000}"/>
    <hyperlink ref="F131" r:id="rId7" xr:uid="{00000000-0004-0000-0300-000006000000}"/>
    <hyperlink ref="F134" r:id="rId8" xr:uid="{00000000-0004-0000-0300-000007000000}"/>
    <hyperlink ref="F137" r:id="rId9" xr:uid="{00000000-0004-0000-0300-000008000000}"/>
    <hyperlink ref="F142" r:id="rId10" xr:uid="{00000000-0004-0000-0300-000009000000}"/>
    <hyperlink ref="F152" r:id="rId11" xr:uid="{00000000-0004-0000-0300-00000A000000}"/>
    <hyperlink ref="F160" r:id="rId12" xr:uid="{00000000-0004-0000-0300-00000B000000}"/>
    <hyperlink ref="F163" r:id="rId13" xr:uid="{00000000-0004-0000-0300-00000C000000}"/>
    <hyperlink ref="F168" r:id="rId14" xr:uid="{00000000-0004-0000-0300-00000D000000}"/>
    <hyperlink ref="F171" r:id="rId15" xr:uid="{00000000-0004-0000-0300-00000E000000}"/>
    <hyperlink ref="F174" r:id="rId16" xr:uid="{00000000-0004-0000-0300-00000F000000}"/>
    <hyperlink ref="F177" r:id="rId17" xr:uid="{00000000-0004-0000-0300-000010000000}"/>
    <hyperlink ref="F180" r:id="rId18" xr:uid="{00000000-0004-0000-0300-000011000000}"/>
    <hyperlink ref="F184" r:id="rId19" xr:uid="{00000000-0004-0000-0300-000012000000}"/>
    <hyperlink ref="F188" r:id="rId20" xr:uid="{00000000-0004-0000-0300-000013000000}"/>
    <hyperlink ref="F193" r:id="rId21" xr:uid="{00000000-0004-0000-0300-000014000000}"/>
    <hyperlink ref="F197" r:id="rId22" xr:uid="{00000000-0004-0000-0300-000015000000}"/>
    <hyperlink ref="F200" r:id="rId23" xr:uid="{00000000-0004-0000-0300-000016000000}"/>
    <hyperlink ref="F203" r:id="rId24" xr:uid="{00000000-0004-0000-0300-000017000000}"/>
    <hyperlink ref="F211" r:id="rId25" xr:uid="{00000000-0004-0000-0300-000018000000}"/>
    <hyperlink ref="F215" r:id="rId26" xr:uid="{00000000-0004-0000-0300-000019000000}"/>
    <hyperlink ref="F221" r:id="rId27" xr:uid="{00000000-0004-0000-0300-00001A000000}"/>
    <hyperlink ref="F225" r:id="rId28" xr:uid="{00000000-0004-0000-0300-00001B000000}"/>
    <hyperlink ref="F229" r:id="rId29" xr:uid="{00000000-0004-0000-0300-00001C000000}"/>
    <hyperlink ref="F233" r:id="rId30" xr:uid="{00000000-0004-0000-0300-00001D000000}"/>
    <hyperlink ref="F239" r:id="rId31" xr:uid="{00000000-0004-0000-0300-00001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8" t="s">
        <v>95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" customHeight="1">
      <c r="B4" s="21"/>
      <c r="D4" s="22" t="s">
        <v>96</v>
      </c>
      <c r="L4" s="21"/>
      <c r="M4" s="86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10" t="str">
        <f>'Rekapitulace stavby'!K6</f>
        <v>Rekonstrukce ulice 5. května na p.p.č. 2553/2,2554/1 a 2554/2 v k.ú. Česká Kamenice</v>
      </c>
      <c r="F7" s="311"/>
      <c r="G7" s="311"/>
      <c r="H7" s="311"/>
      <c r="L7" s="21"/>
    </row>
    <row r="8" spans="2:46" s="1" customFormat="1" ht="12" customHeight="1">
      <c r="B8" s="33"/>
      <c r="D8" s="28" t="s">
        <v>97</v>
      </c>
      <c r="L8" s="33"/>
    </row>
    <row r="9" spans="2:46" s="1" customFormat="1" ht="16.5" customHeight="1">
      <c r="B9" s="33"/>
      <c r="E9" s="273" t="s">
        <v>1197</v>
      </c>
      <c r="F9" s="312"/>
      <c r="G9" s="312"/>
      <c r="H9" s="312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951</v>
      </c>
      <c r="I12" s="28" t="s">
        <v>23</v>
      </c>
      <c r="J12" s="50" t="str">
        <f>'Rekapitulace stavby'!AN8</f>
        <v>4. 7. 2022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>00261220</v>
      </c>
      <c r="L14" s="33"/>
    </row>
    <row r="15" spans="2:46" s="1" customFormat="1" ht="18" customHeight="1">
      <c r="B15" s="33"/>
      <c r="E15" s="26" t="str">
        <f>IF('Rekapitulace stavby'!E11="","",'Rekapitulace stavby'!E11)</f>
        <v>Město Česká Kamenice,Náměstí Míru 219,Č. Kamenice</v>
      </c>
      <c r="I15" s="28" t="s">
        <v>29</v>
      </c>
      <c r="J15" s="26" t="str">
        <f>IF('Rekapitulace stavby'!AN11="","",'Rekapitulace stavby'!AN11)</f>
        <v/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13" t="str">
        <f>'Rekapitulace stavby'!E14</f>
        <v>Vyplň údaj</v>
      </c>
      <c r="F18" s="294"/>
      <c r="G18" s="294"/>
      <c r="H18" s="294"/>
      <c r="I18" s="28" t="s">
        <v>29</v>
      </c>
      <c r="J18" s="29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tr">
        <f>IF('Rekapitulace stavby'!AN16="","",'Rekapitulace stavby'!AN16)</f>
        <v>03258106</v>
      </c>
      <c r="L20" s="33"/>
    </row>
    <row r="21" spans="2:12" s="1" customFormat="1" ht="18" customHeight="1">
      <c r="B21" s="33"/>
      <c r="E21" s="26" t="str">
        <f>IF('Rekapitulace stavby'!E17="","",'Rekapitulace stavby'!E17)</f>
        <v>IQ PROJEKT s.r.o.,Školní 3635/24,Chomutov</v>
      </c>
      <c r="I21" s="28" t="s">
        <v>29</v>
      </c>
      <c r="J21" s="26" t="str">
        <f>IF('Rekapitulace stavby'!AN17="","",'Rekapitulace stavby'!AN17)</f>
        <v>CZ03258106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8" t="s">
        <v>37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952</v>
      </c>
      <c r="I24" s="28" t="s">
        <v>29</v>
      </c>
      <c r="J24" s="26" t="s">
        <v>19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87"/>
      <c r="E27" s="299" t="s">
        <v>19</v>
      </c>
      <c r="F27" s="299"/>
      <c r="G27" s="299"/>
      <c r="H27" s="299"/>
      <c r="L27" s="87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88" t="s">
        <v>43</v>
      </c>
      <c r="J30" s="64">
        <f>ROUND(J84,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" customHeight="1">
      <c r="B33" s="33"/>
      <c r="D33" s="53" t="s">
        <v>47</v>
      </c>
      <c r="E33" s="28" t="s">
        <v>48</v>
      </c>
      <c r="F33" s="89">
        <f>ROUND((SUM(BE84:BE127)),  2)</f>
        <v>0</v>
      </c>
      <c r="I33" s="90">
        <v>0.21</v>
      </c>
      <c r="J33" s="89">
        <f>ROUND(((SUM(BE84:BE127))*I33),  2)</f>
        <v>0</v>
      </c>
      <c r="L33" s="33"/>
    </row>
    <row r="34" spans="2:12" s="1" customFormat="1" ht="14.4" customHeight="1">
      <c r="B34" s="33"/>
      <c r="E34" s="28" t="s">
        <v>49</v>
      </c>
      <c r="F34" s="89">
        <f>ROUND((SUM(BF84:BF127)),  2)</f>
        <v>0</v>
      </c>
      <c r="I34" s="90">
        <v>0.12</v>
      </c>
      <c r="J34" s="89">
        <f>ROUND(((SUM(BF84:BF127))*I34),  2)</f>
        <v>0</v>
      </c>
      <c r="L34" s="33"/>
    </row>
    <row r="35" spans="2:12" s="1" customFormat="1" ht="14.4" hidden="1" customHeight="1">
      <c r="B35" s="33"/>
      <c r="E35" s="28" t="s">
        <v>50</v>
      </c>
      <c r="F35" s="89">
        <f>ROUND((SUM(BG84:BG127)),  2)</f>
        <v>0</v>
      </c>
      <c r="I35" s="90">
        <v>0.21</v>
      </c>
      <c r="J35" s="89">
        <f>0</f>
        <v>0</v>
      </c>
      <c r="L35" s="33"/>
    </row>
    <row r="36" spans="2:12" s="1" customFormat="1" ht="14.4" hidden="1" customHeight="1">
      <c r="B36" s="33"/>
      <c r="E36" s="28" t="s">
        <v>51</v>
      </c>
      <c r="F36" s="89">
        <f>ROUND((SUM(BH84:BH127)),  2)</f>
        <v>0</v>
      </c>
      <c r="I36" s="90">
        <v>0.12</v>
      </c>
      <c r="J36" s="89">
        <f>0</f>
        <v>0</v>
      </c>
      <c r="L36" s="33"/>
    </row>
    <row r="37" spans="2:12" s="1" customFormat="1" ht="14.4" hidden="1" customHeight="1">
      <c r="B37" s="33"/>
      <c r="E37" s="28" t="s">
        <v>52</v>
      </c>
      <c r="F37" s="89">
        <f>ROUND((SUM(BI84:BI127)),  2)</f>
        <v>0</v>
      </c>
      <c r="I37" s="90">
        <v>0</v>
      </c>
      <c r="J37" s="89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1"/>
      <c r="D39" s="92" t="s">
        <v>53</v>
      </c>
      <c r="E39" s="55"/>
      <c r="F39" s="55"/>
      <c r="G39" s="93" t="s">
        <v>54</v>
      </c>
      <c r="H39" s="94" t="s">
        <v>55</v>
      </c>
      <c r="I39" s="55"/>
      <c r="J39" s="95">
        <f>SUM(J30:J37)</f>
        <v>0</v>
      </c>
      <c r="K39" s="96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2" t="s">
        <v>99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26.25" customHeight="1">
      <c r="B48" s="33"/>
      <c r="E48" s="310" t="str">
        <f>E7</f>
        <v>Rekonstrukce ulice 5. května na p.p.č. 2553/2,2554/1 a 2554/2 v k.ú. Česká Kamenice</v>
      </c>
      <c r="F48" s="311"/>
      <c r="G48" s="311"/>
      <c r="H48" s="311"/>
      <c r="L48" s="33"/>
    </row>
    <row r="49" spans="2:47" s="1" customFormat="1" ht="12" customHeight="1">
      <c r="B49" s="33"/>
      <c r="C49" s="28" t="s">
        <v>97</v>
      </c>
      <c r="L49" s="33"/>
    </row>
    <row r="50" spans="2:47" s="1" customFormat="1" ht="16.5" customHeight="1">
      <c r="B50" s="33"/>
      <c r="E50" s="273" t="str">
        <f>E9</f>
        <v>VRN - VRN</v>
      </c>
      <c r="F50" s="312"/>
      <c r="G50" s="312"/>
      <c r="H50" s="312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Spořice</v>
      </c>
      <c r="I52" s="28" t="s">
        <v>23</v>
      </c>
      <c r="J52" s="50" t="str">
        <f>IF(J12="","",J12)</f>
        <v>4. 7. 2022</v>
      </c>
      <c r="L52" s="33"/>
    </row>
    <row r="53" spans="2:47" s="1" customFormat="1" ht="6.9" customHeight="1">
      <c r="B53" s="33"/>
      <c r="L53" s="33"/>
    </row>
    <row r="54" spans="2:47" s="1" customFormat="1" ht="40.049999999999997" customHeight="1">
      <c r="B54" s="33"/>
      <c r="C54" s="28" t="s">
        <v>25</v>
      </c>
      <c r="F54" s="26" t="str">
        <f>E15</f>
        <v>Město Česká Kamenice,Náměstí Míru 219,Č. Kamenice</v>
      </c>
      <c r="I54" s="28" t="s">
        <v>32</v>
      </c>
      <c r="J54" s="31" t="str">
        <f>E21</f>
        <v>IQ PROJEKT s.r.o.,Školní 3635/24,Chomutov</v>
      </c>
      <c r="L54" s="33"/>
    </row>
    <row r="55" spans="2:47" s="1" customFormat="1" ht="15.15" customHeight="1">
      <c r="B55" s="33"/>
      <c r="C55" s="28" t="s">
        <v>30</v>
      </c>
      <c r="F55" s="26" t="str">
        <f>IF(E18="","",E18)</f>
        <v>Vyplň údaj</v>
      </c>
      <c r="I55" s="28" t="s">
        <v>37</v>
      </c>
      <c r="J55" s="31" t="str">
        <f>E24</f>
        <v>Ing. Ivan Menhard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97" t="s">
        <v>100</v>
      </c>
      <c r="D57" s="91"/>
      <c r="E57" s="91"/>
      <c r="F57" s="91"/>
      <c r="G57" s="91"/>
      <c r="H57" s="91"/>
      <c r="I57" s="91"/>
      <c r="J57" s="98" t="s">
        <v>101</v>
      </c>
      <c r="K57" s="91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99" t="s">
        <v>75</v>
      </c>
      <c r="J59" s="64">
        <f>J84</f>
        <v>0</v>
      </c>
      <c r="L59" s="33"/>
      <c r="AU59" s="18" t="s">
        <v>102</v>
      </c>
    </row>
    <row r="60" spans="2:47" s="8" customFormat="1" ht="24.9" customHeight="1">
      <c r="B60" s="100"/>
      <c r="D60" s="101" t="s">
        <v>1198</v>
      </c>
      <c r="E60" s="102"/>
      <c r="F60" s="102"/>
      <c r="G60" s="102"/>
      <c r="H60" s="102"/>
      <c r="I60" s="102"/>
      <c r="J60" s="103">
        <f>J85</f>
        <v>0</v>
      </c>
      <c r="L60" s="100"/>
    </row>
    <row r="61" spans="2:47" s="8" customFormat="1" ht="24.9" customHeight="1">
      <c r="B61" s="100"/>
      <c r="D61" s="101" t="s">
        <v>1199</v>
      </c>
      <c r="E61" s="102"/>
      <c r="F61" s="102"/>
      <c r="G61" s="102"/>
      <c r="H61" s="102"/>
      <c r="I61" s="102"/>
      <c r="J61" s="103">
        <f>J106</f>
        <v>0</v>
      </c>
      <c r="L61" s="100"/>
    </row>
    <row r="62" spans="2:47" s="8" customFormat="1" ht="24.9" customHeight="1">
      <c r="B62" s="100"/>
      <c r="D62" s="101" t="s">
        <v>1200</v>
      </c>
      <c r="E62" s="102"/>
      <c r="F62" s="102"/>
      <c r="G62" s="102"/>
      <c r="H62" s="102"/>
      <c r="I62" s="102"/>
      <c r="J62" s="103">
        <f>J113</f>
        <v>0</v>
      </c>
      <c r="L62" s="100"/>
    </row>
    <row r="63" spans="2:47" s="8" customFormat="1" ht="24.9" customHeight="1">
      <c r="B63" s="100"/>
      <c r="D63" s="101" t="s">
        <v>1201</v>
      </c>
      <c r="E63" s="102"/>
      <c r="F63" s="102"/>
      <c r="G63" s="102"/>
      <c r="H63" s="102"/>
      <c r="I63" s="102"/>
      <c r="J63" s="103">
        <f>J118</f>
        <v>0</v>
      </c>
      <c r="L63" s="100"/>
    </row>
    <row r="64" spans="2:47" s="8" customFormat="1" ht="24.9" customHeight="1">
      <c r="B64" s="100"/>
      <c r="D64" s="101" t="s">
        <v>1202</v>
      </c>
      <c r="E64" s="102"/>
      <c r="F64" s="102"/>
      <c r="G64" s="102"/>
      <c r="H64" s="102"/>
      <c r="I64" s="102"/>
      <c r="J64" s="103">
        <f>J123</f>
        <v>0</v>
      </c>
      <c r="L64" s="100"/>
    </row>
    <row r="65" spans="2:12" s="1" customFormat="1" ht="21.75" customHeight="1">
      <c r="B65" s="33"/>
      <c r="L65" s="33"/>
    </row>
    <row r="66" spans="2:12" s="1" customFormat="1" ht="6.9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" customHeight="1">
      <c r="B71" s="33"/>
      <c r="C71" s="22" t="s">
        <v>112</v>
      </c>
      <c r="L71" s="33"/>
    </row>
    <row r="72" spans="2:12" s="1" customFormat="1" ht="6.9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26.25" customHeight="1">
      <c r="B74" s="33"/>
      <c r="E74" s="310" t="str">
        <f>E7</f>
        <v>Rekonstrukce ulice 5. května na p.p.č. 2553/2,2554/1 a 2554/2 v k.ú. Česká Kamenice</v>
      </c>
      <c r="F74" s="311"/>
      <c r="G74" s="311"/>
      <c r="H74" s="311"/>
      <c r="L74" s="33"/>
    </row>
    <row r="75" spans="2:12" s="1" customFormat="1" ht="12" customHeight="1">
      <c r="B75" s="33"/>
      <c r="C75" s="28" t="s">
        <v>97</v>
      </c>
      <c r="L75" s="33"/>
    </row>
    <row r="76" spans="2:12" s="1" customFormat="1" ht="16.5" customHeight="1">
      <c r="B76" s="33"/>
      <c r="E76" s="273" t="str">
        <f>E9</f>
        <v>VRN - VRN</v>
      </c>
      <c r="F76" s="312"/>
      <c r="G76" s="312"/>
      <c r="H76" s="312"/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>Spořice</v>
      </c>
      <c r="I78" s="28" t="s">
        <v>23</v>
      </c>
      <c r="J78" s="50" t="str">
        <f>IF(J12="","",J12)</f>
        <v>4. 7. 2022</v>
      </c>
      <c r="L78" s="33"/>
    </row>
    <row r="79" spans="2:12" s="1" customFormat="1" ht="6.9" customHeight="1">
      <c r="B79" s="33"/>
      <c r="L79" s="33"/>
    </row>
    <row r="80" spans="2:12" s="1" customFormat="1" ht="40.049999999999997" customHeight="1">
      <c r="B80" s="33"/>
      <c r="C80" s="28" t="s">
        <v>25</v>
      </c>
      <c r="F80" s="26" t="str">
        <f>E15</f>
        <v>Město Česká Kamenice,Náměstí Míru 219,Č. Kamenice</v>
      </c>
      <c r="I80" s="28" t="s">
        <v>32</v>
      </c>
      <c r="J80" s="31" t="str">
        <f>E21</f>
        <v>IQ PROJEKT s.r.o.,Školní 3635/24,Chomutov</v>
      </c>
      <c r="L80" s="33"/>
    </row>
    <row r="81" spans="2:65" s="1" customFormat="1" ht="15.15" customHeight="1">
      <c r="B81" s="33"/>
      <c r="C81" s="28" t="s">
        <v>30</v>
      </c>
      <c r="F81" s="26" t="str">
        <f>IF(E18="","",E18)</f>
        <v>Vyplň údaj</v>
      </c>
      <c r="I81" s="28" t="s">
        <v>37</v>
      </c>
      <c r="J81" s="31" t="str">
        <f>E24</f>
        <v>Ing. Ivan Menhard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08"/>
      <c r="C83" s="109" t="s">
        <v>113</v>
      </c>
      <c r="D83" s="110" t="s">
        <v>62</v>
      </c>
      <c r="E83" s="110" t="s">
        <v>58</v>
      </c>
      <c r="F83" s="110" t="s">
        <v>59</v>
      </c>
      <c r="G83" s="110" t="s">
        <v>114</v>
      </c>
      <c r="H83" s="110" t="s">
        <v>115</v>
      </c>
      <c r="I83" s="110" t="s">
        <v>116</v>
      </c>
      <c r="J83" s="110" t="s">
        <v>101</v>
      </c>
      <c r="K83" s="111" t="s">
        <v>117</v>
      </c>
      <c r="L83" s="108"/>
      <c r="M83" s="57" t="s">
        <v>19</v>
      </c>
      <c r="N83" s="58" t="s">
        <v>47</v>
      </c>
      <c r="O83" s="58" t="s">
        <v>118</v>
      </c>
      <c r="P83" s="58" t="s">
        <v>119</v>
      </c>
      <c r="Q83" s="58" t="s">
        <v>120</v>
      </c>
      <c r="R83" s="58" t="s">
        <v>121</v>
      </c>
      <c r="S83" s="58" t="s">
        <v>122</v>
      </c>
      <c r="T83" s="59" t="s">
        <v>123</v>
      </c>
    </row>
    <row r="84" spans="2:65" s="1" customFormat="1" ht="22.8" customHeight="1">
      <c r="B84" s="33"/>
      <c r="C84" s="62" t="s">
        <v>124</v>
      </c>
      <c r="J84" s="112">
        <f>BK84</f>
        <v>0</v>
      </c>
      <c r="L84" s="33"/>
      <c r="M84" s="60"/>
      <c r="N84" s="51"/>
      <c r="O84" s="51"/>
      <c r="P84" s="113">
        <f>P85+P106+P113+P118+P123</f>
        <v>0</v>
      </c>
      <c r="Q84" s="51"/>
      <c r="R84" s="113">
        <f>R85+R106+R113+R118+R123</f>
        <v>0</v>
      </c>
      <c r="S84" s="51"/>
      <c r="T84" s="114">
        <f>T85+T106+T113+T118+T123</f>
        <v>0</v>
      </c>
      <c r="AT84" s="18" t="s">
        <v>76</v>
      </c>
      <c r="AU84" s="18" t="s">
        <v>102</v>
      </c>
      <c r="BK84" s="115">
        <f>BK85+BK106+BK113+BK118+BK123</f>
        <v>0</v>
      </c>
    </row>
    <row r="85" spans="2:65" s="11" customFormat="1" ht="25.95" customHeight="1">
      <c r="B85" s="116"/>
      <c r="D85" s="117" t="s">
        <v>76</v>
      </c>
      <c r="E85" s="118" t="s">
        <v>1203</v>
      </c>
      <c r="F85" s="118" t="s">
        <v>1204</v>
      </c>
      <c r="I85" s="119"/>
      <c r="J85" s="120">
        <f>BK85</f>
        <v>0</v>
      </c>
      <c r="L85" s="116"/>
      <c r="M85" s="121"/>
      <c r="P85" s="122">
        <f>SUM(P86:P105)</f>
        <v>0</v>
      </c>
      <c r="R85" s="122">
        <f>SUM(R86:R105)</f>
        <v>0</v>
      </c>
      <c r="T85" s="123">
        <f>SUM(T86:T105)</f>
        <v>0</v>
      </c>
      <c r="AR85" s="117" t="s">
        <v>85</v>
      </c>
      <c r="AT85" s="124" t="s">
        <v>76</v>
      </c>
      <c r="AU85" s="124" t="s">
        <v>77</v>
      </c>
      <c r="AY85" s="117" t="s">
        <v>127</v>
      </c>
      <c r="BK85" s="125">
        <f>SUM(BK86:BK105)</f>
        <v>0</v>
      </c>
    </row>
    <row r="86" spans="2:65" s="1" customFormat="1" ht="16.5" customHeight="1">
      <c r="B86" s="33"/>
      <c r="C86" s="128" t="s">
        <v>85</v>
      </c>
      <c r="D86" s="128" t="s">
        <v>129</v>
      </c>
      <c r="E86" s="129" t="s">
        <v>1205</v>
      </c>
      <c r="F86" s="130" t="s">
        <v>1206</v>
      </c>
      <c r="G86" s="131" t="s">
        <v>473</v>
      </c>
      <c r="H86" s="132">
        <v>1</v>
      </c>
      <c r="I86" s="133"/>
      <c r="J86" s="134">
        <f>ROUND(I86*H86,2)</f>
        <v>0</v>
      </c>
      <c r="K86" s="130" t="s">
        <v>464</v>
      </c>
      <c r="L86" s="33"/>
      <c r="M86" s="135" t="s">
        <v>19</v>
      </c>
      <c r="N86" s="136" t="s">
        <v>48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AR86" s="139" t="s">
        <v>134</v>
      </c>
      <c r="AT86" s="139" t="s">
        <v>129</v>
      </c>
      <c r="AU86" s="139" t="s">
        <v>85</v>
      </c>
      <c r="AY86" s="18" t="s">
        <v>127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8" t="s">
        <v>85</v>
      </c>
      <c r="BK86" s="140">
        <f>ROUND(I86*H86,2)</f>
        <v>0</v>
      </c>
      <c r="BL86" s="18" t="s">
        <v>134</v>
      </c>
      <c r="BM86" s="139" t="s">
        <v>1207</v>
      </c>
    </row>
    <row r="87" spans="2:65" s="1" customFormat="1" ht="10.199999999999999">
      <c r="B87" s="33"/>
      <c r="D87" s="141" t="s">
        <v>136</v>
      </c>
      <c r="F87" s="142" t="s">
        <v>1206</v>
      </c>
      <c r="I87" s="143"/>
      <c r="L87" s="33"/>
      <c r="M87" s="144"/>
      <c r="T87" s="54"/>
      <c r="AT87" s="18" t="s">
        <v>136</v>
      </c>
      <c r="AU87" s="18" t="s">
        <v>85</v>
      </c>
    </row>
    <row r="88" spans="2:65" s="1" customFormat="1" ht="10.199999999999999">
      <c r="B88" s="33"/>
      <c r="D88" s="145" t="s">
        <v>138</v>
      </c>
      <c r="F88" s="146" t="s">
        <v>1208</v>
      </c>
      <c r="I88" s="143"/>
      <c r="L88" s="33"/>
      <c r="M88" s="144"/>
      <c r="T88" s="54"/>
      <c r="AT88" s="18" t="s">
        <v>138</v>
      </c>
      <c r="AU88" s="18" t="s">
        <v>85</v>
      </c>
    </row>
    <row r="89" spans="2:65" s="1" customFormat="1" ht="38.4">
      <c r="B89" s="33"/>
      <c r="D89" s="141" t="s">
        <v>1209</v>
      </c>
      <c r="F89" s="187" t="s">
        <v>1210</v>
      </c>
      <c r="I89" s="143"/>
      <c r="L89" s="33"/>
      <c r="M89" s="144"/>
      <c r="T89" s="54"/>
      <c r="AT89" s="18" t="s">
        <v>1209</v>
      </c>
      <c r="AU89" s="18" t="s">
        <v>85</v>
      </c>
    </row>
    <row r="90" spans="2:65" s="1" customFormat="1" ht="37.799999999999997" customHeight="1">
      <c r="B90" s="33"/>
      <c r="C90" s="128" t="s">
        <v>87</v>
      </c>
      <c r="D90" s="128" t="s">
        <v>129</v>
      </c>
      <c r="E90" s="129" t="s">
        <v>1211</v>
      </c>
      <c r="F90" s="130" t="s">
        <v>1212</v>
      </c>
      <c r="G90" s="131" t="s">
        <v>473</v>
      </c>
      <c r="H90" s="132">
        <v>1</v>
      </c>
      <c r="I90" s="133"/>
      <c r="J90" s="134">
        <f>ROUND(I90*H90,2)</f>
        <v>0</v>
      </c>
      <c r="K90" s="130" t="s">
        <v>19</v>
      </c>
      <c r="L90" s="33"/>
      <c r="M90" s="135" t="s">
        <v>19</v>
      </c>
      <c r="N90" s="136" t="s">
        <v>48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AR90" s="139" t="s">
        <v>134</v>
      </c>
      <c r="AT90" s="139" t="s">
        <v>129</v>
      </c>
      <c r="AU90" s="139" t="s">
        <v>85</v>
      </c>
      <c r="AY90" s="18" t="s">
        <v>127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8" t="s">
        <v>85</v>
      </c>
      <c r="BK90" s="140">
        <f>ROUND(I90*H90,2)</f>
        <v>0</v>
      </c>
      <c r="BL90" s="18" t="s">
        <v>134</v>
      </c>
      <c r="BM90" s="139" t="s">
        <v>1213</v>
      </c>
    </row>
    <row r="91" spans="2:65" s="1" customFormat="1" ht="19.2">
      <c r="B91" s="33"/>
      <c r="D91" s="141" t="s">
        <v>136</v>
      </c>
      <c r="F91" s="142" t="s">
        <v>1214</v>
      </c>
      <c r="I91" s="143"/>
      <c r="L91" s="33"/>
      <c r="M91" s="144"/>
      <c r="T91" s="54"/>
      <c r="AT91" s="18" t="s">
        <v>136</v>
      </c>
      <c r="AU91" s="18" t="s">
        <v>85</v>
      </c>
    </row>
    <row r="92" spans="2:65" s="12" customFormat="1" ht="30.6">
      <c r="B92" s="147"/>
      <c r="D92" s="141" t="s">
        <v>140</v>
      </c>
      <c r="E92" s="148" t="s">
        <v>19</v>
      </c>
      <c r="F92" s="149" t="s">
        <v>1215</v>
      </c>
      <c r="H92" s="148" t="s">
        <v>19</v>
      </c>
      <c r="I92" s="150"/>
      <c r="L92" s="147"/>
      <c r="M92" s="151"/>
      <c r="T92" s="152"/>
      <c r="AT92" s="148" t="s">
        <v>140</v>
      </c>
      <c r="AU92" s="148" t="s">
        <v>85</v>
      </c>
      <c r="AV92" s="12" t="s">
        <v>85</v>
      </c>
      <c r="AW92" s="12" t="s">
        <v>36</v>
      </c>
      <c r="AX92" s="12" t="s">
        <v>77</v>
      </c>
      <c r="AY92" s="148" t="s">
        <v>127</v>
      </c>
    </row>
    <row r="93" spans="2:65" s="12" customFormat="1" ht="30.6">
      <c r="B93" s="147"/>
      <c r="D93" s="141" t="s">
        <v>140</v>
      </c>
      <c r="E93" s="148" t="s">
        <v>19</v>
      </c>
      <c r="F93" s="149" t="s">
        <v>1216</v>
      </c>
      <c r="H93" s="148" t="s">
        <v>19</v>
      </c>
      <c r="I93" s="150"/>
      <c r="L93" s="147"/>
      <c r="M93" s="151"/>
      <c r="T93" s="152"/>
      <c r="AT93" s="148" t="s">
        <v>140</v>
      </c>
      <c r="AU93" s="148" t="s">
        <v>85</v>
      </c>
      <c r="AV93" s="12" t="s">
        <v>85</v>
      </c>
      <c r="AW93" s="12" t="s">
        <v>36</v>
      </c>
      <c r="AX93" s="12" t="s">
        <v>77</v>
      </c>
      <c r="AY93" s="148" t="s">
        <v>127</v>
      </c>
    </row>
    <row r="94" spans="2:65" s="13" customFormat="1" ht="10.199999999999999">
      <c r="B94" s="153"/>
      <c r="D94" s="141" t="s">
        <v>140</v>
      </c>
      <c r="E94" s="154" t="s">
        <v>19</v>
      </c>
      <c r="F94" s="155" t="s">
        <v>85</v>
      </c>
      <c r="H94" s="156">
        <v>1</v>
      </c>
      <c r="I94" s="157"/>
      <c r="L94" s="153"/>
      <c r="M94" s="158"/>
      <c r="T94" s="159"/>
      <c r="AT94" s="154" t="s">
        <v>140</v>
      </c>
      <c r="AU94" s="154" t="s">
        <v>85</v>
      </c>
      <c r="AV94" s="13" t="s">
        <v>87</v>
      </c>
      <c r="AW94" s="13" t="s">
        <v>36</v>
      </c>
      <c r="AX94" s="13" t="s">
        <v>77</v>
      </c>
      <c r="AY94" s="154" t="s">
        <v>127</v>
      </c>
    </row>
    <row r="95" spans="2:65" s="14" customFormat="1" ht="10.199999999999999">
      <c r="B95" s="160"/>
      <c r="D95" s="141" t="s">
        <v>140</v>
      </c>
      <c r="E95" s="161" t="s">
        <v>19</v>
      </c>
      <c r="F95" s="162" t="s">
        <v>152</v>
      </c>
      <c r="H95" s="163">
        <v>1</v>
      </c>
      <c r="I95" s="164"/>
      <c r="L95" s="160"/>
      <c r="M95" s="165"/>
      <c r="T95" s="166"/>
      <c r="AT95" s="161" t="s">
        <v>140</v>
      </c>
      <c r="AU95" s="161" t="s">
        <v>85</v>
      </c>
      <c r="AV95" s="14" t="s">
        <v>134</v>
      </c>
      <c r="AW95" s="14" t="s">
        <v>36</v>
      </c>
      <c r="AX95" s="14" t="s">
        <v>85</v>
      </c>
      <c r="AY95" s="161" t="s">
        <v>127</v>
      </c>
    </row>
    <row r="96" spans="2:65" s="1" customFormat="1" ht="16.5" customHeight="1">
      <c r="B96" s="33"/>
      <c r="C96" s="128" t="s">
        <v>153</v>
      </c>
      <c r="D96" s="128" t="s">
        <v>129</v>
      </c>
      <c r="E96" s="129" t="s">
        <v>1217</v>
      </c>
      <c r="F96" s="130" t="s">
        <v>1218</v>
      </c>
      <c r="G96" s="131" t="s">
        <v>473</v>
      </c>
      <c r="H96" s="132">
        <v>1</v>
      </c>
      <c r="I96" s="133"/>
      <c r="J96" s="134">
        <f>ROUND(I96*H96,2)</f>
        <v>0</v>
      </c>
      <c r="K96" s="130" t="s">
        <v>464</v>
      </c>
      <c r="L96" s="33"/>
      <c r="M96" s="135" t="s">
        <v>19</v>
      </c>
      <c r="N96" s="136" t="s">
        <v>48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AR96" s="139" t="s">
        <v>134</v>
      </c>
      <c r="AT96" s="139" t="s">
        <v>129</v>
      </c>
      <c r="AU96" s="139" t="s">
        <v>85</v>
      </c>
      <c r="AY96" s="18" t="s">
        <v>127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8" t="s">
        <v>85</v>
      </c>
      <c r="BK96" s="140">
        <f>ROUND(I96*H96,2)</f>
        <v>0</v>
      </c>
      <c r="BL96" s="18" t="s">
        <v>134</v>
      </c>
      <c r="BM96" s="139" t="s">
        <v>1219</v>
      </c>
    </row>
    <row r="97" spans="2:65" s="1" customFormat="1" ht="10.199999999999999">
      <c r="B97" s="33"/>
      <c r="D97" s="141" t="s">
        <v>136</v>
      </c>
      <c r="F97" s="142" t="s">
        <v>1218</v>
      </c>
      <c r="I97" s="143"/>
      <c r="L97" s="33"/>
      <c r="M97" s="144"/>
      <c r="T97" s="54"/>
      <c r="AT97" s="18" t="s">
        <v>136</v>
      </c>
      <c r="AU97" s="18" t="s">
        <v>85</v>
      </c>
    </row>
    <row r="98" spans="2:65" s="1" customFormat="1" ht="10.199999999999999">
      <c r="B98" s="33"/>
      <c r="D98" s="145" t="s">
        <v>138</v>
      </c>
      <c r="F98" s="146" t="s">
        <v>1220</v>
      </c>
      <c r="I98" s="143"/>
      <c r="L98" s="33"/>
      <c r="M98" s="144"/>
      <c r="T98" s="54"/>
      <c r="AT98" s="18" t="s">
        <v>138</v>
      </c>
      <c r="AU98" s="18" t="s">
        <v>85</v>
      </c>
    </row>
    <row r="99" spans="2:65" s="1" customFormat="1" ht="48">
      <c r="B99" s="33"/>
      <c r="D99" s="141" t="s">
        <v>1209</v>
      </c>
      <c r="F99" s="187" t="s">
        <v>1221</v>
      </c>
      <c r="I99" s="143"/>
      <c r="L99" s="33"/>
      <c r="M99" s="144"/>
      <c r="T99" s="54"/>
      <c r="AT99" s="18" t="s">
        <v>1209</v>
      </c>
      <c r="AU99" s="18" t="s">
        <v>85</v>
      </c>
    </row>
    <row r="100" spans="2:65" s="1" customFormat="1" ht="16.5" customHeight="1">
      <c r="B100" s="33"/>
      <c r="C100" s="128" t="s">
        <v>134</v>
      </c>
      <c r="D100" s="128" t="s">
        <v>129</v>
      </c>
      <c r="E100" s="129" t="s">
        <v>1222</v>
      </c>
      <c r="F100" s="130" t="s">
        <v>1223</v>
      </c>
      <c r="G100" s="131" t="s">
        <v>473</v>
      </c>
      <c r="H100" s="132">
        <v>1</v>
      </c>
      <c r="I100" s="133"/>
      <c r="J100" s="134">
        <f>ROUND(I100*H100,2)</f>
        <v>0</v>
      </c>
      <c r="K100" s="130" t="s">
        <v>19</v>
      </c>
      <c r="L100" s="33"/>
      <c r="M100" s="135" t="s">
        <v>19</v>
      </c>
      <c r="N100" s="136" t="s">
        <v>48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AR100" s="139" t="s">
        <v>134</v>
      </c>
      <c r="AT100" s="139" t="s">
        <v>129</v>
      </c>
      <c r="AU100" s="139" t="s">
        <v>85</v>
      </c>
      <c r="AY100" s="18" t="s">
        <v>127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8" t="s">
        <v>85</v>
      </c>
      <c r="BK100" s="140">
        <f>ROUND(I100*H100,2)</f>
        <v>0</v>
      </c>
      <c r="BL100" s="18" t="s">
        <v>134</v>
      </c>
      <c r="BM100" s="139" t="s">
        <v>1224</v>
      </c>
    </row>
    <row r="101" spans="2:65" s="1" customFormat="1" ht="10.199999999999999">
      <c r="B101" s="33"/>
      <c r="D101" s="141" t="s">
        <v>136</v>
      </c>
      <c r="F101" s="142" t="s">
        <v>1223</v>
      </c>
      <c r="I101" s="143"/>
      <c r="L101" s="33"/>
      <c r="M101" s="144"/>
      <c r="T101" s="54"/>
      <c r="AT101" s="18" t="s">
        <v>136</v>
      </c>
      <c r="AU101" s="18" t="s">
        <v>85</v>
      </c>
    </row>
    <row r="102" spans="2:65" s="12" customFormat="1" ht="30.6">
      <c r="B102" s="147"/>
      <c r="D102" s="141" t="s">
        <v>140</v>
      </c>
      <c r="E102" s="148" t="s">
        <v>19</v>
      </c>
      <c r="F102" s="149" t="s">
        <v>1225</v>
      </c>
      <c r="H102" s="148" t="s">
        <v>19</v>
      </c>
      <c r="I102" s="150"/>
      <c r="L102" s="147"/>
      <c r="M102" s="151"/>
      <c r="T102" s="152"/>
      <c r="AT102" s="148" t="s">
        <v>140</v>
      </c>
      <c r="AU102" s="148" t="s">
        <v>85</v>
      </c>
      <c r="AV102" s="12" t="s">
        <v>85</v>
      </c>
      <c r="AW102" s="12" t="s">
        <v>36</v>
      </c>
      <c r="AX102" s="12" t="s">
        <v>77</v>
      </c>
      <c r="AY102" s="148" t="s">
        <v>127</v>
      </c>
    </row>
    <row r="103" spans="2:65" s="12" customFormat="1" ht="30.6">
      <c r="B103" s="147"/>
      <c r="D103" s="141" t="s">
        <v>140</v>
      </c>
      <c r="E103" s="148" t="s">
        <v>19</v>
      </c>
      <c r="F103" s="149" t="s">
        <v>1226</v>
      </c>
      <c r="H103" s="148" t="s">
        <v>19</v>
      </c>
      <c r="I103" s="150"/>
      <c r="L103" s="147"/>
      <c r="M103" s="151"/>
      <c r="T103" s="152"/>
      <c r="AT103" s="148" t="s">
        <v>140</v>
      </c>
      <c r="AU103" s="148" t="s">
        <v>85</v>
      </c>
      <c r="AV103" s="12" t="s">
        <v>85</v>
      </c>
      <c r="AW103" s="12" t="s">
        <v>36</v>
      </c>
      <c r="AX103" s="12" t="s">
        <v>77</v>
      </c>
      <c r="AY103" s="148" t="s">
        <v>127</v>
      </c>
    </row>
    <row r="104" spans="2:65" s="13" customFormat="1" ht="10.199999999999999">
      <c r="B104" s="153"/>
      <c r="D104" s="141" t="s">
        <v>140</v>
      </c>
      <c r="E104" s="154" t="s">
        <v>19</v>
      </c>
      <c r="F104" s="155" t="s">
        <v>85</v>
      </c>
      <c r="H104" s="156">
        <v>1</v>
      </c>
      <c r="I104" s="157"/>
      <c r="L104" s="153"/>
      <c r="M104" s="158"/>
      <c r="T104" s="159"/>
      <c r="AT104" s="154" t="s">
        <v>140</v>
      </c>
      <c r="AU104" s="154" t="s">
        <v>85</v>
      </c>
      <c r="AV104" s="13" t="s">
        <v>87</v>
      </c>
      <c r="AW104" s="13" t="s">
        <v>36</v>
      </c>
      <c r="AX104" s="13" t="s">
        <v>77</v>
      </c>
      <c r="AY104" s="154" t="s">
        <v>127</v>
      </c>
    </row>
    <row r="105" spans="2:65" s="14" customFormat="1" ht="10.199999999999999">
      <c r="B105" s="160"/>
      <c r="D105" s="141" t="s">
        <v>140</v>
      </c>
      <c r="E105" s="161" t="s">
        <v>19</v>
      </c>
      <c r="F105" s="162" t="s">
        <v>152</v>
      </c>
      <c r="H105" s="163">
        <v>1</v>
      </c>
      <c r="I105" s="164"/>
      <c r="L105" s="160"/>
      <c r="M105" s="165"/>
      <c r="T105" s="166"/>
      <c r="AT105" s="161" t="s">
        <v>140</v>
      </c>
      <c r="AU105" s="161" t="s">
        <v>85</v>
      </c>
      <c r="AV105" s="14" t="s">
        <v>134</v>
      </c>
      <c r="AW105" s="14" t="s">
        <v>36</v>
      </c>
      <c r="AX105" s="14" t="s">
        <v>85</v>
      </c>
      <c r="AY105" s="161" t="s">
        <v>127</v>
      </c>
    </row>
    <row r="106" spans="2:65" s="11" customFormat="1" ht="25.95" customHeight="1">
      <c r="B106" s="116"/>
      <c r="D106" s="117" t="s">
        <v>76</v>
      </c>
      <c r="E106" s="118" t="s">
        <v>1227</v>
      </c>
      <c r="F106" s="118" t="s">
        <v>1228</v>
      </c>
      <c r="I106" s="119"/>
      <c r="J106" s="120">
        <f>BK106</f>
        <v>0</v>
      </c>
      <c r="L106" s="116"/>
      <c r="M106" s="121"/>
      <c r="P106" s="122">
        <f>SUM(P107:P112)</f>
        <v>0</v>
      </c>
      <c r="R106" s="122">
        <f>SUM(R107:R112)</f>
        <v>0</v>
      </c>
      <c r="T106" s="123">
        <f>SUM(T107:T112)</f>
        <v>0</v>
      </c>
      <c r="AR106" s="117" t="s">
        <v>85</v>
      </c>
      <c r="AT106" s="124" t="s">
        <v>76</v>
      </c>
      <c r="AU106" s="124" t="s">
        <v>77</v>
      </c>
      <c r="AY106" s="117" t="s">
        <v>127</v>
      </c>
      <c r="BK106" s="125">
        <f>SUM(BK107:BK112)</f>
        <v>0</v>
      </c>
    </row>
    <row r="107" spans="2:65" s="1" customFormat="1" ht="24.15" customHeight="1">
      <c r="B107" s="33"/>
      <c r="C107" s="128" t="s">
        <v>165</v>
      </c>
      <c r="D107" s="128" t="s">
        <v>129</v>
      </c>
      <c r="E107" s="129" t="s">
        <v>1229</v>
      </c>
      <c r="F107" s="130" t="s">
        <v>1230</v>
      </c>
      <c r="G107" s="131" t="s">
        <v>473</v>
      </c>
      <c r="H107" s="132">
        <v>1</v>
      </c>
      <c r="I107" s="133"/>
      <c r="J107" s="134">
        <f>ROUND(I107*H107,2)</f>
        <v>0</v>
      </c>
      <c r="K107" s="130" t="s">
        <v>19</v>
      </c>
      <c r="L107" s="33"/>
      <c r="M107" s="135" t="s">
        <v>19</v>
      </c>
      <c r="N107" s="136" t="s">
        <v>48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AR107" s="139" t="s">
        <v>134</v>
      </c>
      <c r="AT107" s="139" t="s">
        <v>129</v>
      </c>
      <c r="AU107" s="139" t="s">
        <v>85</v>
      </c>
      <c r="AY107" s="18" t="s">
        <v>127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8" t="s">
        <v>85</v>
      </c>
      <c r="BK107" s="140">
        <f>ROUND(I107*H107,2)</f>
        <v>0</v>
      </c>
      <c r="BL107" s="18" t="s">
        <v>134</v>
      </c>
      <c r="BM107" s="139" t="s">
        <v>1231</v>
      </c>
    </row>
    <row r="108" spans="2:65" s="1" customFormat="1" ht="19.2">
      <c r="B108" s="33"/>
      <c r="D108" s="141" t="s">
        <v>136</v>
      </c>
      <c r="F108" s="142" t="s">
        <v>1232</v>
      </c>
      <c r="I108" s="143"/>
      <c r="L108" s="33"/>
      <c r="M108" s="144"/>
      <c r="T108" s="54"/>
      <c r="AT108" s="18" t="s">
        <v>136</v>
      </c>
      <c r="AU108" s="18" t="s">
        <v>85</v>
      </c>
    </row>
    <row r="109" spans="2:65" s="1" customFormat="1" ht="24.15" customHeight="1">
      <c r="B109" s="33"/>
      <c r="C109" s="128" t="s">
        <v>171</v>
      </c>
      <c r="D109" s="128" t="s">
        <v>129</v>
      </c>
      <c r="E109" s="129" t="s">
        <v>1233</v>
      </c>
      <c r="F109" s="130" t="s">
        <v>1234</v>
      </c>
      <c r="G109" s="131" t="s">
        <v>473</v>
      </c>
      <c r="H109" s="132">
        <v>1</v>
      </c>
      <c r="I109" s="133"/>
      <c r="J109" s="134">
        <f>ROUND(I109*H109,2)</f>
        <v>0</v>
      </c>
      <c r="K109" s="130" t="s">
        <v>19</v>
      </c>
      <c r="L109" s="33"/>
      <c r="M109" s="135" t="s">
        <v>19</v>
      </c>
      <c r="N109" s="136" t="s">
        <v>48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AR109" s="139" t="s">
        <v>134</v>
      </c>
      <c r="AT109" s="139" t="s">
        <v>129</v>
      </c>
      <c r="AU109" s="139" t="s">
        <v>85</v>
      </c>
      <c r="AY109" s="18" t="s">
        <v>127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8" t="s">
        <v>85</v>
      </c>
      <c r="BK109" s="140">
        <f>ROUND(I109*H109,2)</f>
        <v>0</v>
      </c>
      <c r="BL109" s="18" t="s">
        <v>134</v>
      </c>
      <c r="BM109" s="139" t="s">
        <v>1235</v>
      </c>
    </row>
    <row r="110" spans="2:65" s="1" customFormat="1" ht="19.2">
      <c r="B110" s="33"/>
      <c r="D110" s="141" t="s">
        <v>136</v>
      </c>
      <c r="F110" s="142" t="s">
        <v>1234</v>
      </c>
      <c r="I110" s="143"/>
      <c r="L110" s="33"/>
      <c r="M110" s="144"/>
      <c r="T110" s="54"/>
      <c r="AT110" s="18" t="s">
        <v>136</v>
      </c>
      <c r="AU110" s="18" t="s">
        <v>85</v>
      </c>
    </row>
    <row r="111" spans="2:65" s="1" customFormat="1" ht="24.15" customHeight="1">
      <c r="B111" s="33"/>
      <c r="C111" s="128" t="s">
        <v>178</v>
      </c>
      <c r="D111" s="128" t="s">
        <v>129</v>
      </c>
      <c r="E111" s="129" t="s">
        <v>1236</v>
      </c>
      <c r="F111" s="130" t="s">
        <v>1237</v>
      </c>
      <c r="G111" s="131" t="s">
        <v>473</v>
      </c>
      <c r="H111" s="132">
        <v>1</v>
      </c>
      <c r="I111" s="133"/>
      <c r="J111" s="134">
        <f>ROUND(I111*H111,2)</f>
        <v>0</v>
      </c>
      <c r="K111" s="130" t="s">
        <v>19</v>
      </c>
      <c r="L111" s="33"/>
      <c r="M111" s="135" t="s">
        <v>19</v>
      </c>
      <c r="N111" s="136" t="s">
        <v>48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AR111" s="139" t="s">
        <v>134</v>
      </c>
      <c r="AT111" s="139" t="s">
        <v>129</v>
      </c>
      <c r="AU111" s="139" t="s">
        <v>85</v>
      </c>
      <c r="AY111" s="18" t="s">
        <v>127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8" t="s">
        <v>85</v>
      </c>
      <c r="BK111" s="140">
        <f>ROUND(I111*H111,2)</f>
        <v>0</v>
      </c>
      <c r="BL111" s="18" t="s">
        <v>134</v>
      </c>
      <c r="BM111" s="139" t="s">
        <v>1238</v>
      </c>
    </row>
    <row r="112" spans="2:65" s="1" customFormat="1" ht="10.199999999999999">
      <c r="B112" s="33"/>
      <c r="D112" s="141" t="s">
        <v>136</v>
      </c>
      <c r="F112" s="142" t="s">
        <v>1237</v>
      </c>
      <c r="I112" s="143"/>
      <c r="L112" s="33"/>
      <c r="M112" s="144"/>
      <c r="T112" s="54"/>
      <c r="AT112" s="18" t="s">
        <v>136</v>
      </c>
      <c r="AU112" s="18" t="s">
        <v>85</v>
      </c>
    </row>
    <row r="113" spans="2:65" s="11" customFormat="1" ht="25.95" customHeight="1">
      <c r="B113" s="116"/>
      <c r="D113" s="117" t="s">
        <v>76</v>
      </c>
      <c r="E113" s="118" t="s">
        <v>1239</v>
      </c>
      <c r="F113" s="118" t="s">
        <v>1240</v>
      </c>
      <c r="I113" s="119"/>
      <c r="J113" s="120">
        <f>BK113</f>
        <v>0</v>
      </c>
      <c r="L113" s="116"/>
      <c r="M113" s="121"/>
      <c r="P113" s="122">
        <f>SUM(P114:P117)</f>
        <v>0</v>
      </c>
      <c r="R113" s="122">
        <f>SUM(R114:R117)</f>
        <v>0</v>
      </c>
      <c r="T113" s="123">
        <f>SUM(T114:T117)</f>
        <v>0</v>
      </c>
      <c r="AR113" s="117" t="s">
        <v>85</v>
      </c>
      <c r="AT113" s="124" t="s">
        <v>76</v>
      </c>
      <c r="AU113" s="124" t="s">
        <v>77</v>
      </c>
      <c r="AY113" s="117" t="s">
        <v>127</v>
      </c>
      <c r="BK113" s="125">
        <f>SUM(BK114:BK117)</f>
        <v>0</v>
      </c>
    </row>
    <row r="114" spans="2:65" s="1" customFormat="1" ht="16.5" customHeight="1">
      <c r="B114" s="33"/>
      <c r="C114" s="128" t="s">
        <v>191</v>
      </c>
      <c r="D114" s="128" t="s">
        <v>129</v>
      </c>
      <c r="E114" s="129" t="s">
        <v>1241</v>
      </c>
      <c r="F114" s="130" t="s">
        <v>1240</v>
      </c>
      <c r="G114" s="131" t="s">
        <v>473</v>
      </c>
      <c r="H114" s="132">
        <v>1</v>
      </c>
      <c r="I114" s="133"/>
      <c r="J114" s="134">
        <f>ROUND(I114*H114,2)</f>
        <v>0</v>
      </c>
      <c r="K114" s="130" t="s">
        <v>464</v>
      </c>
      <c r="L114" s="33"/>
      <c r="M114" s="135" t="s">
        <v>19</v>
      </c>
      <c r="N114" s="136" t="s">
        <v>48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AR114" s="139" t="s">
        <v>134</v>
      </c>
      <c r="AT114" s="139" t="s">
        <v>129</v>
      </c>
      <c r="AU114" s="139" t="s">
        <v>85</v>
      </c>
      <c r="AY114" s="18" t="s">
        <v>127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8" t="s">
        <v>85</v>
      </c>
      <c r="BK114" s="140">
        <f>ROUND(I114*H114,2)</f>
        <v>0</v>
      </c>
      <c r="BL114" s="18" t="s">
        <v>134</v>
      </c>
      <c r="BM114" s="139" t="s">
        <v>1242</v>
      </c>
    </row>
    <row r="115" spans="2:65" s="1" customFormat="1" ht="10.199999999999999">
      <c r="B115" s="33"/>
      <c r="D115" s="141" t="s">
        <v>136</v>
      </c>
      <c r="F115" s="142" t="s">
        <v>1240</v>
      </c>
      <c r="I115" s="143"/>
      <c r="L115" s="33"/>
      <c r="M115" s="144"/>
      <c r="T115" s="54"/>
      <c r="AT115" s="18" t="s">
        <v>136</v>
      </c>
      <c r="AU115" s="18" t="s">
        <v>85</v>
      </c>
    </row>
    <row r="116" spans="2:65" s="1" customFormat="1" ht="10.199999999999999">
      <c r="B116" s="33"/>
      <c r="D116" s="145" t="s">
        <v>138</v>
      </c>
      <c r="F116" s="146" t="s">
        <v>1243</v>
      </c>
      <c r="I116" s="143"/>
      <c r="L116" s="33"/>
      <c r="M116" s="144"/>
      <c r="T116" s="54"/>
      <c r="AT116" s="18" t="s">
        <v>138</v>
      </c>
      <c r="AU116" s="18" t="s">
        <v>85</v>
      </c>
    </row>
    <row r="117" spans="2:65" s="1" customFormat="1" ht="38.4">
      <c r="B117" s="33"/>
      <c r="D117" s="141" t="s">
        <v>1209</v>
      </c>
      <c r="F117" s="187" t="s">
        <v>1210</v>
      </c>
      <c r="I117" s="143"/>
      <c r="L117" s="33"/>
      <c r="M117" s="144"/>
      <c r="T117" s="54"/>
      <c r="AT117" s="18" t="s">
        <v>1209</v>
      </c>
      <c r="AU117" s="18" t="s">
        <v>85</v>
      </c>
    </row>
    <row r="118" spans="2:65" s="11" customFormat="1" ht="25.95" customHeight="1">
      <c r="B118" s="116"/>
      <c r="D118" s="117" t="s">
        <v>76</v>
      </c>
      <c r="E118" s="118" t="s">
        <v>1244</v>
      </c>
      <c r="F118" s="118" t="s">
        <v>459</v>
      </c>
      <c r="I118" s="119"/>
      <c r="J118" s="120">
        <f>BK118</f>
        <v>0</v>
      </c>
      <c r="L118" s="116"/>
      <c r="M118" s="121"/>
      <c r="P118" s="122">
        <f>SUM(P119:P122)</f>
        <v>0</v>
      </c>
      <c r="R118" s="122">
        <f>SUM(R119:R122)</f>
        <v>0</v>
      </c>
      <c r="T118" s="123">
        <f>SUM(T119:T122)</f>
        <v>0</v>
      </c>
      <c r="AR118" s="117" t="s">
        <v>85</v>
      </c>
      <c r="AT118" s="124" t="s">
        <v>76</v>
      </c>
      <c r="AU118" s="124" t="s">
        <v>77</v>
      </c>
      <c r="AY118" s="117" t="s">
        <v>127</v>
      </c>
      <c r="BK118" s="125">
        <f>SUM(BK119:BK122)</f>
        <v>0</v>
      </c>
    </row>
    <row r="119" spans="2:65" s="1" customFormat="1" ht="16.5" customHeight="1">
      <c r="B119" s="33"/>
      <c r="C119" s="128" t="s">
        <v>198</v>
      </c>
      <c r="D119" s="128" t="s">
        <v>129</v>
      </c>
      <c r="E119" s="129" t="s">
        <v>1245</v>
      </c>
      <c r="F119" s="130" t="s">
        <v>1246</v>
      </c>
      <c r="G119" s="131" t="s">
        <v>1194</v>
      </c>
      <c r="H119" s="132">
        <v>3</v>
      </c>
      <c r="I119" s="133"/>
      <c r="J119" s="134">
        <f>ROUND(I119*H119,2)</f>
        <v>0</v>
      </c>
      <c r="K119" s="130" t="s">
        <v>19</v>
      </c>
      <c r="L119" s="33"/>
      <c r="M119" s="135" t="s">
        <v>19</v>
      </c>
      <c r="N119" s="136" t="s">
        <v>48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134</v>
      </c>
      <c r="AT119" s="139" t="s">
        <v>129</v>
      </c>
      <c r="AU119" s="139" t="s">
        <v>85</v>
      </c>
      <c r="AY119" s="18" t="s">
        <v>127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8" t="s">
        <v>85</v>
      </c>
      <c r="BK119" s="140">
        <f>ROUND(I119*H119,2)</f>
        <v>0</v>
      </c>
      <c r="BL119" s="18" t="s">
        <v>134</v>
      </c>
      <c r="BM119" s="139" t="s">
        <v>1247</v>
      </c>
    </row>
    <row r="120" spans="2:65" s="1" customFormat="1" ht="10.199999999999999">
      <c r="B120" s="33"/>
      <c r="D120" s="141" t="s">
        <v>136</v>
      </c>
      <c r="F120" s="142" t="s">
        <v>1248</v>
      </c>
      <c r="I120" s="143"/>
      <c r="L120" s="33"/>
      <c r="M120" s="144"/>
      <c r="T120" s="54"/>
      <c r="AT120" s="18" t="s">
        <v>136</v>
      </c>
      <c r="AU120" s="18" t="s">
        <v>85</v>
      </c>
    </row>
    <row r="121" spans="2:65" s="1" customFormat="1" ht="55.5" customHeight="1">
      <c r="B121" s="33"/>
      <c r="C121" s="128" t="s">
        <v>204</v>
      </c>
      <c r="D121" s="128" t="s">
        <v>129</v>
      </c>
      <c r="E121" s="129" t="s">
        <v>1249</v>
      </c>
      <c r="F121" s="130" t="s">
        <v>1250</v>
      </c>
      <c r="G121" s="131" t="s">
        <v>473</v>
      </c>
      <c r="H121" s="132">
        <v>1</v>
      </c>
      <c r="I121" s="133"/>
      <c r="J121" s="134">
        <f>ROUND(I121*H121,2)</f>
        <v>0</v>
      </c>
      <c r="K121" s="130" t="s">
        <v>19</v>
      </c>
      <c r="L121" s="33"/>
      <c r="M121" s="135" t="s">
        <v>19</v>
      </c>
      <c r="N121" s="136" t="s">
        <v>48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134</v>
      </c>
      <c r="AT121" s="139" t="s">
        <v>129</v>
      </c>
      <c r="AU121" s="139" t="s">
        <v>85</v>
      </c>
      <c r="AY121" s="18" t="s">
        <v>127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8" t="s">
        <v>85</v>
      </c>
      <c r="BK121" s="140">
        <f>ROUND(I121*H121,2)</f>
        <v>0</v>
      </c>
      <c r="BL121" s="18" t="s">
        <v>134</v>
      </c>
      <c r="BM121" s="139" t="s">
        <v>1251</v>
      </c>
    </row>
    <row r="122" spans="2:65" s="1" customFormat="1" ht="19.2">
      <c r="B122" s="33"/>
      <c r="D122" s="141" t="s">
        <v>136</v>
      </c>
      <c r="F122" s="142" t="s">
        <v>1252</v>
      </c>
      <c r="I122" s="143"/>
      <c r="L122" s="33"/>
      <c r="M122" s="144"/>
      <c r="T122" s="54"/>
      <c r="AT122" s="18" t="s">
        <v>136</v>
      </c>
      <c r="AU122" s="18" t="s">
        <v>85</v>
      </c>
    </row>
    <row r="123" spans="2:65" s="11" customFormat="1" ht="25.95" customHeight="1">
      <c r="B123" s="116"/>
      <c r="D123" s="117" t="s">
        <v>76</v>
      </c>
      <c r="E123" s="118" t="s">
        <v>1253</v>
      </c>
      <c r="F123" s="118" t="s">
        <v>1191</v>
      </c>
      <c r="I123" s="119"/>
      <c r="J123" s="120">
        <f>BK123</f>
        <v>0</v>
      </c>
      <c r="L123" s="116"/>
      <c r="M123" s="121"/>
      <c r="P123" s="122">
        <f>SUM(P124:P127)</f>
        <v>0</v>
      </c>
      <c r="R123" s="122">
        <f>SUM(R124:R127)</f>
        <v>0</v>
      </c>
      <c r="T123" s="123">
        <f>SUM(T124:T127)</f>
        <v>0</v>
      </c>
      <c r="AR123" s="117" t="s">
        <v>85</v>
      </c>
      <c r="AT123" s="124" t="s">
        <v>76</v>
      </c>
      <c r="AU123" s="124" t="s">
        <v>77</v>
      </c>
      <c r="AY123" s="117" t="s">
        <v>127</v>
      </c>
      <c r="BK123" s="125">
        <f>SUM(BK124:BK127)</f>
        <v>0</v>
      </c>
    </row>
    <row r="124" spans="2:65" s="1" customFormat="1" ht="76.349999999999994" customHeight="1">
      <c r="B124" s="33"/>
      <c r="C124" s="128" t="s">
        <v>211</v>
      </c>
      <c r="D124" s="128" t="s">
        <v>129</v>
      </c>
      <c r="E124" s="129" t="s">
        <v>1254</v>
      </c>
      <c r="F124" s="130" t="s">
        <v>1255</v>
      </c>
      <c r="G124" s="131" t="s">
        <v>473</v>
      </c>
      <c r="H124" s="132">
        <v>1</v>
      </c>
      <c r="I124" s="133"/>
      <c r="J124" s="134">
        <f>ROUND(I124*H124,2)</f>
        <v>0</v>
      </c>
      <c r="K124" s="130" t="s">
        <v>19</v>
      </c>
      <c r="L124" s="33"/>
      <c r="M124" s="135" t="s">
        <v>19</v>
      </c>
      <c r="N124" s="136" t="s">
        <v>48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AR124" s="139" t="s">
        <v>134</v>
      </c>
      <c r="AT124" s="139" t="s">
        <v>129</v>
      </c>
      <c r="AU124" s="139" t="s">
        <v>85</v>
      </c>
      <c r="AY124" s="18" t="s">
        <v>127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8" t="s">
        <v>85</v>
      </c>
      <c r="BK124" s="140">
        <f>ROUND(I124*H124,2)</f>
        <v>0</v>
      </c>
      <c r="BL124" s="18" t="s">
        <v>134</v>
      </c>
      <c r="BM124" s="139" t="s">
        <v>1256</v>
      </c>
    </row>
    <row r="125" spans="2:65" s="1" customFormat="1" ht="19.2">
      <c r="B125" s="33"/>
      <c r="D125" s="141" t="s">
        <v>136</v>
      </c>
      <c r="F125" s="142" t="s">
        <v>1257</v>
      </c>
      <c r="I125" s="143"/>
      <c r="L125" s="33"/>
      <c r="M125" s="144"/>
      <c r="T125" s="54"/>
      <c r="AT125" s="18" t="s">
        <v>136</v>
      </c>
      <c r="AU125" s="18" t="s">
        <v>85</v>
      </c>
    </row>
    <row r="126" spans="2:65" s="1" customFormat="1" ht="24.15" customHeight="1">
      <c r="B126" s="33"/>
      <c r="C126" s="128" t="s">
        <v>8</v>
      </c>
      <c r="D126" s="128" t="s">
        <v>129</v>
      </c>
      <c r="E126" s="129" t="s">
        <v>1258</v>
      </c>
      <c r="F126" s="130" t="s">
        <v>1259</v>
      </c>
      <c r="G126" s="131" t="s">
        <v>463</v>
      </c>
      <c r="H126" s="132">
        <v>1</v>
      </c>
      <c r="I126" s="133"/>
      <c r="J126" s="134">
        <f>ROUND(I126*H126,2)</f>
        <v>0</v>
      </c>
      <c r="K126" s="130" t="s">
        <v>19</v>
      </c>
      <c r="L126" s="33"/>
      <c r="M126" s="135" t="s">
        <v>19</v>
      </c>
      <c r="N126" s="136" t="s">
        <v>48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134</v>
      </c>
      <c r="AT126" s="139" t="s">
        <v>129</v>
      </c>
      <c r="AU126" s="139" t="s">
        <v>85</v>
      </c>
      <c r="AY126" s="18" t="s">
        <v>127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8" t="s">
        <v>85</v>
      </c>
      <c r="BK126" s="140">
        <f>ROUND(I126*H126,2)</f>
        <v>0</v>
      </c>
      <c r="BL126" s="18" t="s">
        <v>134</v>
      </c>
      <c r="BM126" s="139" t="s">
        <v>1260</v>
      </c>
    </row>
    <row r="127" spans="2:65" s="1" customFormat="1" ht="19.2">
      <c r="B127" s="33"/>
      <c r="D127" s="141" t="s">
        <v>136</v>
      </c>
      <c r="F127" s="142" t="s">
        <v>1259</v>
      </c>
      <c r="I127" s="143"/>
      <c r="L127" s="33"/>
      <c r="M127" s="177"/>
      <c r="N127" s="178"/>
      <c r="O127" s="178"/>
      <c r="P127" s="178"/>
      <c r="Q127" s="178"/>
      <c r="R127" s="178"/>
      <c r="S127" s="178"/>
      <c r="T127" s="179"/>
      <c r="AT127" s="18" t="s">
        <v>136</v>
      </c>
      <c r="AU127" s="18" t="s">
        <v>85</v>
      </c>
    </row>
    <row r="128" spans="2:65" s="1" customFormat="1" ht="6.9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33"/>
    </row>
  </sheetData>
  <sheetProtection algorithmName="SHA-512" hashValue="uH88ZRmKfT8XTq52XBu4JCIFNBo0t5z1w76e5iyWGnGEODP0NkKf1juO5rRto09cRaBtPWI6rorlj+pfcrPB5g==" saltValue="VdUL7YU+ypfnICkXcmB6PFMY7H1L3hw20H7Vu51MXBnpBhjE+lZ66TE628rQ0xdIl9I/YLpM/qRlMQTSeEWCLA==" spinCount="100000" sheet="1" objects="1" scenarios="1" formatColumns="0" formatRows="0" autoFilter="0"/>
  <autoFilter ref="C83:K127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98" r:id="rId2" xr:uid="{00000000-0004-0000-0400-000001000000}"/>
    <hyperlink ref="F116" r:id="rId3" xr:uid="{00000000-0004-0000-04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4.4"/>
  <cols>
    <col min="1" max="1" width="8.28515625" style="188" customWidth="1"/>
    <col min="2" max="2" width="1.7109375" style="188" customWidth="1"/>
    <col min="3" max="4" width="5" style="188" customWidth="1"/>
    <col min="5" max="5" width="11.7109375" style="188" customWidth="1"/>
    <col min="6" max="6" width="9.140625" style="188" customWidth="1"/>
    <col min="7" max="7" width="5" style="188" customWidth="1"/>
    <col min="8" max="8" width="77.85546875" style="188" customWidth="1"/>
    <col min="9" max="10" width="20" style="188" customWidth="1"/>
    <col min="11" max="11" width="1.7109375" style="188" customWidth="1"/>
  </cols>
  <sheetData>
    <row r="1" spans="2:11" customFormat="1" ht="37.5" customHeight="1"/>
    <row r="2" spans="2:11" customFormat="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>
      <c r="B3" s="192"/>
      <c r="C3" s="316" t="s">
        <v>1261</v>
      </c>
      <c r="D3" s="316"/>
      <c r="E3" s="316"/>
      <c r="F3" s="316"/>
      <c r="G3" s="316"/>
      <c r="H3" s="316"/>
      <c r="I3" s="316"/>
      <c r="J3" s="316"/>
      <c r="K3" s="193"/>
    </row>
    <row r="4" spans="2:11" customFormat="1" ht="25.5" customHeight="1">
      <c r="B4" s="194"/>
      <c r="C4" s="315" t="s">
        <v>1262</v>
      </c>
      <c r="D4" s="315"/>
      <c r="E4" s="315"/>
      <c r="F4" s="315"/>
      <c r="G4" s="315"/>
      <c r="H4" s="315"/>
      <c r="I4" s="315"/>
      <c r="J4" s="315"/>
      <c r="K4" s="195"/>
    </row>
    <row r="5" spans="2:11" customFormat="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>
      <c r="B6" s="194"/>
      <c r="C6" s="314" t="s">
        <v>1263</v>
      </c>
      <c r="D6" s="314"/>
      <c r="E6" s="314"/>
      <c r="F6" s="314"/>
      <c r="G6" s="314"/>
      <c r="H6" s="314"/>
      <c r="I6" s="314"/>
      <c r="J6" s="314"/>
      <c r="K6" s="195"/>
    </row>
    <row r="7" spans="2:11" customFormat="1" ht="15" customHeight="1">
      <c r="B7" s="198"/>
      <c r="C7" s="314" t="s">
        <v>1264</v>
      </c>
      <c r="D7" s="314"/>
      <c r="E7" s="314"/>
      <c r="F7" s="314"/>
      <c r="G7" s="314"/>
      <c r="H7" s="314"/>
      <c r="I7" s="314"/>
      <c r="J7" s="314"/>
      <c r="K7" s="195"/>
    </row>
    <row r="8" spans="2:1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>
      <c r="B9" s="198"/>
      <c r="C9" s="314" t="s">
        <v>1265</v>
      </c>
      <c r="D9" s="314"/>
      <c r="E9" s="314"/>
      <c r="F9" s="314"/>
      <c r="G9" s="314"/>
      <c r="H9" s="314"/>
      <c r="I9" s="314"/>
      <c r="J9" s="314"/>
      <c r="K9" s="195"/>
    </row>
    <row r="10" spans="2:11" customFormat="1" ht="15" customHeight="1">
      <c r="B10" s="198"/>
      <c r="C10" s="197"/>
      <c r="D10" s="314" t="s">
        <v>1266</v>
      </c>
      <c r="E10" s="314"/>
      <c r="F10" s="314"/>
      <c r="G10" s="314"/>
      <c r="H10" s="314"/>
      <c r="I10" s="314"/>
      <c r="J10" s="314"/>
      <c r="K10" s="195"/>
    </row>
    <row r="11" spans="2:11" customFormat="1" ht="15" customHeight="1">
      <c r="B11" s="198"/>
      <c r="C11" s="199"/>
      <c r="D11" s="314" t="s">
        <v>1267</v>
      </c>
      <c r="E11" s="314"/>
      <c r="F11" s="314"/>
      <c r="G11" s="314"/>
      <c r="H11" s="314"/>
      <c r="I11" s="314"/>
      <c r="J11" s="314"/>
      <c r="K11" s="195"/>
    </row>
    <row r="12" spans="2:1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>
      <c r="B13" s="198"/>
      <c r="C13" s="199"/>
      <c r="D13" s="200" t="s">
        <v>1268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>
      <c r="B15" s="198"/>
      <c r="C15" s="199"/>
      <c r="D15" s="314" t="s">
        <v>1269</v>
      </c>
      <c r="E15" s="314"/>
      <c r="F15" s="314"/>
      <c r="G15" s="314"/>
      <c r="H15" s="314"/>
      <c r="I15" s="314"/>
      <c r="J15" s="314"/>
      <c r="K15" s="195"/>
    </row>
    <row r="16" spans="2:11" customFormat="1" ht="15" customHeight="1">
      <c r="B16" s="198"/>
      <c r="C16" s="199"/>
      <c r="D16" s="314" t="s">
        <v>1270</v>
      </c>
      <c r="E16" s="314"/>
      <c r="F16" s="314"/>
      <c r="G16" s="314"/>
      <c r="H16" s="314"/>
      <c r="I16" s="314"/>
      <c r="J16" s="314"/>
      <c r="K16" s="195"/>
    </row>
    <row r="17" spans="2:11" customFormat="1" ht="15" customHeight="1">
      <c r="B17" s="198"/>
      <c r="C17" s="199"/>
      <c r="D17" s="314" t="s">
        <v>1271</v>
      </c>
      <c r="E17" s="314"/>
      <c r="F17" s="314"/>
      <c r="G17" s="314"/>
      <c r="H17" s="314"/>
      <c r="I17" s="314"/>
      <c r="J17" s="314"/>
      <c r="K17" s="195"/>
    </row>
    <row r="18" spans="2:11" customFormat="1" ht="15" customHeight="1">
      <c r="B18" s="198"/>
      <c r="C18" s="199"/>
      <c r="D18" s="199"/>
      <c r="E18" s="201" t="s">
        <v>84</v>
      </c>
      <c r="F18" s="314" t="s">
        <v>1272</v>
      </c>
      <c r="G18" s="314"/>
      <c r="H18" s="314"/>
      <c r="I18" s="314"/>
      <c r="J18" s="314"/>
      <c r="K18" s="195"/>
    </row>
    <row r="19" spans="2:11" customFormat="1" ht="15" customHeight="1">
      <c r="B19" s="198"/>
      <c r="C19" s="199"/>
      <c r="D19" s="199"/>
      <c r="E19" s="201" t="s">
        <v>1273</v>
      </c>
      <c r="F19" s="314" t="s">
        <v>1274</v>
      </c>
      <c r="G19" s="314"/>
      <c r="H19" s="314"/>
      <c r="I19" s="314"/>
      <c r="J19" s="314"/>
      <c r="K19" s="195"/>
    </row>
    <row r="20" spans="2:11" customFormat="1" ht="15" customHeight="1">
      <c r="B20" s="198"/>
      <c r="C20" s="199"/>
      <c r="D20" s="199"/>
      <c r="E20" s="201" t="s">
        <v>1275</v>
      </c>
      <c r="F20" s="314" t="s">
        <v>1276</v>
      </c>
      <c r="G20" s="314"/>
      <c r="H20" s="314"/>
      <c r="I20" s="314"/>
      <c r="J20" s="314"/>
      <c r="K20" s="195"/>
    </row>
    <row r="21" spans="2:11" customFormat="1" ht="15" customHeight="1">
      <c r="B21" s="198"/>
      <c r="C21" s="199"/>
      <c r="D21" s="199"/>
      <c r="E21" s="201" t="s">
        <v>1277</v>
      </c>
      <c r="F21" s="314" t="s">
        <v>1278</v>
      </c>
      <c r="G21" s="314"/>
      <c r="H21" s="314"/>
      <c r="I21" s="314"/>
      <c r="J21" s="314"/>
      <c r="K21" s="195"/>
    </row>
    <row r="22" spans="2:11" customFormat="1" ht="15" customHeight="1">
      <c r="B22" s="198"/>
      <c r="C22" s="199"/>
      <c r="D22" s="199"/>
      <c r="E22" s="201" t="s">
        <v>1279</v>
      </c>
      <c r="F22" s="314" t="s">
        <v>1280</v>
      </c>
      <c r="G22" s="314"/>
      <c r="H22" s="314"/>
      <c r="I22" s="314"/>
      <c r="J22" s="314"/>
      <c r="K22" s="195"/>
    </row>
    <row r="23" spans="2:11" customFormat="1" ht="15" customHeight="1">
      <c r="B23" s="198"/>
      <c r="C23" s="199"/>
      <c r="D23" s="199"/>
      <c r="E23" s="201" t="s">
        <v>1281</v>
      </c>
      <c r="F23" s="314" t="s">
        <v>1282</v>
      </c>
      <c r="G23" s="314"/>
      <c r="H23" s="314"/>
      <c r="I23" s="314"/>
      <c r="J23" s="314"/>
      <c r="K23" s="195"/>
    </row>
    <row r="24" spans="2:1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>
      <c r="B25" s="198"/>
      <c r="C25" s="314" t="s">
        <v>1283</v>
      </c>
      <c r="D25" s="314"/>
      <c r="E25" s="314"/>
      <c r="F25" s="314"/>
      <c r="G25" s="314"/>
      <c r="H25" s="314"/>
      <c r="I25" s="314"/>
      <c r="J25" s="314"/>
      <c r="K25" s="195"/>
    </row>
    <row r="26" spans="2:11" customFormat="1" ht="15" customHeight="1">
      <c r="B26" s="198"/>
      <c r="C26" s="314" t="s">
        <v>1284</v>
      </c>
      <c r="D26" s="314"/>
      <c r="E26" s="314"/>
      <c r="F26" s="314"/>
      <c r="G26" s="314"/>
      <c r="H26" s="314"/>
      <c r="I26" s="314"/>
      <c r="J26" s="314"/>
      <c r="K26" s="195"/>
    </row>
    <row r="27" spans="2:11" customFormat="1" ht="15" customHeight="1">
      <c r="B27" s="198"/>
      <c r="C27" s="197"/>
      <c r="D27" s="314" t="s">
        <v>1285</v>
      </c>
      <c r="E27" s="314"/>
      <c r="F27" s="314"/>
      <c r="G27" s="314"/>
      <c r="H27" s="314"/>
      <c r="I27" s="314"/>
      <c r="J27" s="314"/>
      <c r="K27" s="195"/>
    </row>
    <row r="28" spans="2:11" customFormat="1" ht="15" customHeight="1">
      <c r="B28" s="198"/>
      <c r="C28" s="199"/>
      <c r="D28" s="314" t="s">
        <v>1286</v>
      </c>
      <c r="E28" s="314"/>
      <c r="F28" s="314"/>
      <c r="G28" s="314"/>
      <c r="H28" s="314"/>
      <c r="I28" s="314"/>
      <c r="J28" s="314"/>
      <c r="K28" s="195"/>
    </row>
    <row r="29" spans="2:1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>
      <c r="B30" s="198"/>
      <c r="C30" s="199"/>
      <c r="D30" s="314" t="s">
        <v>1287</v>
      </c>
      <c r="E30" s="314"/>
      <c r="F30" s="314"/>
      <c r="G30" s="314"/>
      <c r="H30" s="314"/>
      <c r="I30" s="314"/>
      <c r="J30" s="314"/>
      <c r="K30" s="195"/>
    </row>
    <row r="31" spans="2:11" customFormat="1" ht="15" customHeight="1">
      <c r="B31" s="198"/>
      <c r="C31" s="199"/>
      <c r="D31" s="314" t="s">
        <v>1288</v>
      </c>
      <c r="E31" s="314"/>
      <c r="F31" s="314"/>
      <c r="G31" s="314"/>
      <c r="H31" s="314"/>
      <c r="I31" s="314"/>
      <c r="J31" s="314"/>
      <c r="K31" s="195"/>
    </row>
    <row r="32" spans="2:1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>
      <c r="B33" s="198"/>
      <c r="C33" s="199"/>
      <c r="D33" s="314" t="s">
        <v>1289</v>
      </c>
      <c r="E33" s="314"/>
      <c r="F33" s="314"/>
      <c r="G33" s="314"/>
      <c r="H33" s="314"/>
      <c r="I33" s="314"/>
      <c r="J33" s="314"/>
      <c r="K33" s="195"/>
    </row>
    <row r="34" spans="2:11" customFormat="1" ht="15" customHeight="1">
      <c r="B34" s="198"/>
      <c r="C34" s="199"/>
      <c r="D34" s="314" t="s">
        <v>1290</v>
      </c>
      <c r="E34" s="314"/>
      <c r="F34" s="314"/>
      <c r="G34" s="314"/>
      <c r="H34" s="314"/>
      <c r="I34" s="314"/>
      <c r="J34" s="314"/>
      <c r="K34" s="195"/>
    </row>
    <row r="35" spans="2:11" customFormat="1" ht="15" customHeight="1">
      <c r="B35" s="198"/>
      <c r="C35" s="199"/>
      <c r="D35" s="314" t="s">
        <v>1291</v>
      </c>
      <c r="E35" s="314"/>
      <c r="F35" s="314"/>
      <c r="G35" s="314"/>
      <c r="H35" s="314"/>
      <c r="I35" s="314"/>
      <c r="J35" s="314"/>
      <c r="K35" s="195"/>
    </row>
    <row r="36" spans="2:11" customFormat="1" ht="15" customHeight="1">
      <c r="B36" s="198"/>
      <c r="C36" s="199"/>
      <c r="D36" s="197"/>
      <c r="E36" s="200" t="s">
        <v>113</v>
      </c>
      <c r="F36" s="197"/>
      <c r="G36" s="314" t="s">
        <v>1292</v>
      </c>
      <c r="H36" s="314"/>
      <c r="I36" s="314"/>
      <c r="J36" s="314"/>
      <c r="K36" s="195"/>
    </row>
    <row r="37" spans="2:11" customFormat="1" ht="30.75" customHeight="1">
      <c r="B37" s="198"/>
      <c r="C37" s="199"/>
      <c r="D37" s="197"/>
      <c r="E37" s="200" t="s">
        <v>1293</v>
      </c>
      <c r="F37" s="197"/>
      <c r="G37" s="314" t="s">
        <v>1294</v>
      </c>
      <c r="H37" s="314"/>
      <c r="I37" s="314"/>
      <c r="J37" s="314"/>
      <c r="K37" s="195"/>
    </row>
    <row r="38" spans="2:11" customFormat="1" ht="15" customHeight="1">
      <c r="B38" s="198"/>
      <c r="C38" s="199"/>
      <c r="D38" s="197"/>
      <c r="E38" s="200" t="s">
        <v>58</v>
      </c>
      <c r="F38" s="197"/>
      <c r="G38" s="314" t="s">
        <v>1295</v>
      </c>
      <c r="H38" s="314"/>
      <c r="I38" s="314"/>
      <c r="J38" s="314"/>
      <c r="K38" s="195"/>
    </row>
    <row r="39" spans="2:11" customFormat="1" ht="15" customHeight="1">
      <c r="B39" s="198"/>
      <c r="C39" s="199"/>
      <c r="D39" s="197"/>
      <c r="E39" s="200" t="s">
        <v>59</v>
      </c>
      <c r="F39" s="197"/>
      <c r="G39" s="314" t="s">
        <v>1296</v>
      </c>
      <c r="H39" s="314"/>
      <c r="I39" s="314"/>
      <c r="J39" s="314"/>
      <c r="K39" s="195"/>
    </row>
    <row r="40" spans="2:11" customFormat="1" ht="15" customHeight="1">
      <c r="B40" s="198"/>
      <c r="C40" s="199"/>
      <c r="D40" s="197"/>
      <c r="E40" s="200" t="s">
        <v>114</v>
      </c>
      <c r="F40" s="197"/>
      <c r="G40" s="314" t="s">
        <v>1297</v>
      </c>
      <c r="H40" s="314"/>
      <c r="I40" s="314"/>
      <c r="J40" s="314"/>
      <c r="K40" s="195"/>
    </row>
    <row r="41" spans="2:11" customFormat="1" ht="15" customHeight="1">
      <c r="B41" s="198"/>
      <c r="C41" s="199"/>
      <c r="D41" s="197"/>
      <c r="E41" s="200" t="s">
        <v>115</v>
      </c>
      <c r="F41" s="197"/>
      <c r="G41" s="314" t="s">
        <v>1298</v>
      </c>
      <c r="H41" s="314"/>
      <c r="I41" s="314"/>
      <c r="J41" s="314"/>
      <c r="K41" s="195"/>
    </row>
    <row r="42" spans="2:11" customFormat="1" ht="15" customHeight="1">
      <c r="B42" s="198"/>
      <c r="C42" s="199"/>
      <c r="D42" s="197"/>
      <c r="E42" s="200" t="s">
        <v>1299</v>
      </c>
      <c r="F42" s="197"/>
      <c r="G42" s="314" t="s">
        <v>1300</v>
      </c>
      <c r="H42" s="314"/>
      <c r="I42" s="314"/>
      <c r="J42" s="314"/>
      <c r="K42" s="195"/>
    </row>
    <row r="43" spans="2:11" customFormat="1" ht="15" customHeight="1">
      <c r="B43" s="198"/>
      <c r="C43" s="199"/>
      <c r="D43" s="197"/>
      <c r="E43" s="200"/>
      <c r="F43" s="197"/>
      <c r="G43" s="314" t="s">
        <v>1301</v>
      </c>
      <c r="H43" s="314"/>
      <c r="I43" s="314"/>
      <c r="J43" s="314"/>
      <c r="K43" s="195"/>
    </row>
    <row r="44" spans="2:11" customFormat="1" ht="15" customHeight="1">
      <c r="B44" s="198"/>
      <c r="C44" s="199"/>
      <c r="D44" s="197"/>
      <c r="E44" s="200" t="s">
        <v>1302</v>
      </c>
      <c r="F44" s="197"/>
      <c r="G44" s="314" t="s">
        <v>1303</v>
      </c>
      <c r="H44" s="314"/>
      <c r="I44" s="314"/>
      <c r="J44" s="314"/>
      <c r="K44" s="195"/>
    </row>
    <row r="45" spans="2:11" customFormat="1" ht="15" customHeight="1">
      <c r="B45" s="198"/>
      <c r="C45" s="199"/>
      <c r="D45" s="197"/>
      <c r="E45" s="200" t="s">
        <v>117</v>
      </c>
      <c r="F45" s="197"/>
      <c r="G45" s="314" t="s">
        <v>1304</v>
      </c>
      <c r="H45" s="314"/>
      <c r="I45" s="314"/>
      <c r="J45" s="314"/>
      <c r="K45" s="195"/>
    </row>
    <row r="46" spans="2:1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>
      <c r="B47" s="198"/>
      <c r="C47" s="199"/>
      <c r="D47" s="314" t="s">
        <v>1305</v>
      </c>
      <c r="E47" s="314"/>
      <c r="F47" s="314"/>
      <c r="G47" s="314"/>
      <c r="H47" s="314"/>
      <c r="I47" s="314"/>
      <c r="J47" s="314"/>
      <c r="K47" s="195"/>
    </row>
    <row r="48" spans="2:11" customFormat="1" ht="15" customHeight="1">
      <c r="B48" s="198"/>
      <c r="C48" s="199"/>
      <c r="D48" s="199"/>
      <c r="E48" s="314" t="s">
        <v>1306</v>
      </c>
      <c r="F48" s="314"/>
      <c r="G48" s="314"/>
      <c r="H48" s="314"/>
      <c r="I48" s="314"/>
      <c r="J48" s="314"/>
      <c r="K48" s="195"/>
    </row>
    <row r="49" spans="2:11" customFormat="1" ht="15" customHeight="1">
      <c r="B49" s="198"/>
      <c r="C49" s="199"/>
      <c r="D49" s="199"/>
      <c r="E49" s="314" t="s">
        <v>1307</v>
      </c>
      <c r="F49" s="314"/>
      <c r="G49" s="314"/>
      <c r="H49" s="314"/>
      <c r="I49" s="314"/>
      <c r="J49" s="314"/>
      <c r="K49" s="195"/>
    </row>
    <row r="50" spans="2:11" customFormat="1" ht="15" customHeight="1">
      <c r="B50" s="198"/>
      <c r="C50" s="199"/>
      <c r="D50" s="199"/>
      <c r="E50" s="314" t="s">
        <v>1308</v>
      </c>
      <c r="F50" s="314"/>
      <c r="G50" s="314"/>
      <c r="H50" s="314"/>
      <c r="I50" s="314"/>
      <c r="J50" s="314"/>
      <c r="K50" s="195"/>
    </row>
    <row r="51" spans="2:11" customFormat="1" ht="15" customHeight="1">
      <c r="B51" s="198"/>
      <c r="C51" s="199"/>
      <c r="D51" s="314" t="s">
        <v>1309</v>
      </c>
      <c r="E51" s="314"/>
      <c r="F51" s="314"/>
      <c r="G51" s="314"/>
      <c r="H51" s="314"/>
      <c r="I51" s="314"/>
      <c r="J51" s="314"/>
      <c r="K51" s="195"/>
    </row>
    <row r="52" spans="2:11" customFormat="1" ht="25.5" customHeight="1">
      <c r="B52" s="194"/>
      <c r="C52" s="315" t="s">
        <v>1310</v>
      </c>
      <c r="D52" s="315"/>
      <c r="E52" s="315"/>
      <c r="F52" s="315"/>
      <c r="G52" s="315"/>
      <c r="H52" s="315"/>
      <c r="I52" s="315"/>
      <c r="J52" s="315"/>
      <c r="K52" s="195"/>
    </row>
    <row r="53" spans="2:11" customFormat="1" ht="5.25" customHeight="1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>
      <c r="B54" s="194"/>
      <c r="C54" s="314" t="s">
        <v>1311</v>
      </c>
      <c r="D54" s="314"/>
      <c r="E54" s="314"/>
      <c r="F54" s="314"/>
      <c r="G54" s="314"/>
      <c r="H54" s="314"/>
      <c r="I54" s="314"/>
      <c r="J54" s="314"/>
      <c r="K54" s="195"/>
    </row>
    <row r="55" spans="2:11" customFormat="1" ht="15" customHeight="1">
      <c r="B55" s="194"/>
      <c r="C55" s="314" t="s">
        <v>1312</v>
      </c>
      <c r="D55" s="314"/>
      <c r="E55" s="314"/>
      <c r="F55" s="314"/>
      <c r="G55" s="314"/>
      <c r="H55" s="314"/>
      <c r="I55" s="314"/>
      <c r="J55" s="314"/>
      <c r="K55" s="195"/>
    </row>
    <row r="56" spans="2:11" customFormat="1" ht="12.75" customHeight="1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>
      <c r="B57" s="194"/>
      <c r="C57" s="314" t="s">
        <v>1313</v>
      </c>
      <c r="D57" s="314"/>
      <c r="E57" s="314"/>
      <c r="F57" s="314"/>
      <c r="G57" s="314"/>
      <c r="H57" s="314"/>
      <c r="I57" s="314"/>
      <c r="J57" s="314"/>
      <c r="K57" s="195"/>
    </row>
    <row r="58" spans="2:11" customFormat="1" ht="15" customHeight="1">
      <c r="B58" s="194"/>
      <c r="C58" s="199"/>
      <c r="D58" s="314" t="s">
        <v>1314</v>
      </c>
      <c r="E58" s="314"/>
      <c r="F58" s="314"/>
      <c r="G58" s="314"/>
      <c r="H58" s="314"/>
      <c r="I58" s="314"/>
      <c r="J58" s="314"/>
      <c r="K58" s="195"/>
    </row>
    <row r="59" spans="2:11" customFormat="1" ht="15" customHeight="1">
      <c r="B59" s="194"/>
      <c r="C59" s="199"/>
      <c r="D59" s="314" t="s">
        <v>1315</v>
      </c>
      <c r="E59" s="314"/>
      <c r="F59" s="314"/>
      <c r="G59" s="314"/>
      <c r="H59" s="314"/>
      <c r="I59" s="314"/>
      <c r="J59" s="314"/>
      <c r="K59" s="195"/>
    </row>
    <row r="60" spans="2:11" customFormat="1" ht="15" customHeight="1">
      <c r="B60" s="194"/>
      <c r="C60" s="199"/>
      <c r="D60" s="314" t="s">
        <v>1316</v>
      </c>
      <c r="E60" s="314"/>
      <c r="F60" s="314"/>
      <c r="G60" s="314"/>
      <c r="H60" s="314"/>
      <c r="I60" s="314"/>
      <c r="J60" s="314"/>
      <c r="K60" s="195"/>
    </row>
    <row r="61" spans="2:11" customFormat="1" ht="15" customHeight="1">
      <c r="B61" s="194"/>
      <c r="C61" s="199"/>
      <c r="D61" s="314" t="s">
        <v>1317</v>
      </c>
      <c r="E61" s="314"/>
      <c r="F61" s="314"/>
      <c r="G61" s="314"/>
      <c r="H61" s="314"/>
      <c r="I61" s="314"/>
      <c r="J61" s="314"/>
      <c r="K61" s="195"/>
    </row>
    <row r="62" spans="2:11" customFormat="1" ht="15" customHeight="1">
      <c r="B62" s="194"/>
      <c r="C62" s="199"/>
      <c r="D62" s="317" t="s">
        <v>1318</v>
      </c>
      <c r="E62" s="317"/>
      <c r="F62" s="317"/>
      <c r="G62" s="317"/>
      <c r="H62" s="317"/>
      <c r="I62" s="317"/>
      <c r="J62" s="317"/>
      <c r="K62" s="195"/>
    </row>
    <row r="63" spans="2:11" customFormat="1" ht="15" customHeight="1">
      <c r="B63" s="194"/>
      <c r="C63" s="199"/>
      <c r="D63" s="314" t="s">
        <v>1319</v>
      </c>
      <c r="E63" s="314"/>
      <c r="F63" s="314"/>
      <c r="G63" s="314"/>
      <c r="H63" s="314"/>
      <c r="I63" s="314"/>
      <c r="J63" s="314"/>
      <c r="K63" s="195"/>
    </row>
    <row r="64" spans="2:11" customFormat="1" ht="12.75" customHeight="1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>
      <c r="B65" s="194"/>
      <c r="C65" s="199"/>
      <c r="D65" s="314" t="s">
        <v>1320</v>
      </c>
      <c r="E65" s="314"/>
      <c r="F65" s="314"/>
      <c r="G65" s="314"/>
      <c r="H65" s="314"/>
      <c r="I65" s="314"/>
      <c r="J65" s="314"/>
      <c r="K65" s="195"/>
    </row>
    <row r="66" spans="2:11" customFormat="1" ht="15" customHeight="1">
      <c r="B66" s="194"/>
      <c r="C66" s="199"/>
      <c r="D66" s="317" t="s">
        <v>1321</v>
      </c>
      <c r="E66" s="317"/>
      <c r="F66" s="317"/>
      <c r="G66" s="317"/>
      <c r="H66" s="317"/>
      <c r="I66" s="317"/>
      <c r="J66" s="317"/>
      <c r="K66" s="195"/>
    </row>
    <row r="67" spans="2:11" customFormat="1" ht="15" customHeight="1">
      <c r="B67" s="194"/>
      <c r="C67" s="199"/>
      <c r="D67" s="314" t="s">
        <v>1322</v>
      </c>
      <c r="E67" s="314"/>
      <c r="F67" s="314"/>
      <c r="G67" s="314"/>
      <c r="H67" s="314"/>
      <c r="I67" s="314"/>
      <c r="J67" s="314"/>
      <c r="K67" s="195"/>
    </row>
    <row r="68" spans="2:11" customFormat="1" ht="15" customHeight="1">
      <c r="B68" s="194"/>
      <c r="C68" s="199"/>
      <c r="D68" s="314" t="s">
        <v>1323</v>
      </c>
      <c r="E68" s="314"/>
      <c r="F68" s="314"/>
      <c r="G68" s="314"/>
      <c r="H68" s="314"/>
      <c r="I68" s="314"/>
      <c r="J68" s="314"/>
      <c r="K68" s="195"/>
    </row>
    <row r="69" spans="2:11" customFormat="1" ht="15" customHeight="1">
      <c r="B69" s="194"/>
      <c r="C69" s="199"/>
      <c r="D69" s="314" t="s">
        <v>1324</v>
      </c>
      <c r="E69" s="314"/>
      <c r="F69" s="314"/>
      <c r="G69" s="314"/>
      <c r="H69" s="314"/>
      <c r="I69" s="314"/>
      <c r="J69" s="314"/>
      <c r="K69" s="195"/>
    </row>
    <row r="70" spans="2:11" customFormat="1" ht="15" customHeight="1">
      <c r="B70" s="194"/>
      <c r="C70" s="199"/>
      <c r="D70" s="314" t="s">
        <v>1325</v>
      </c>
      <c r="E70" s="314"/>
      <c r="F70" s="314"/>
      <c r="G70" s="314"/>
      <c r="H70" s="314"/>
      <c r="I70" s="314"/>
      <c r="J70" s="314"/>
      <c r="K70" s="195"/>
    </row>
    <row r="71" spans="2:11" customFormat="1" ht="12.75" customHeight="1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>
      <c r="B75" s="211"/>
      <c r="C75" s="318" t="s">
        <v>1326</v>
      </c>
      <c r="D75" s="318"/>
      <c r="E75" s="318"/>
      <c r="F75" s="318"/>
      <c r="G75" s="318"/>
      <c r="H75" s="318"/>
      <c r="I75" s="318"/>
      <c r="J75" s="318"/>
      <c r="K75" s="212"/>
    </row>
    <row r="76" spans="2:11" customFormat="1" ht="17.25" customHeight="1">
      <c r="B76" s="211"/>
      <c r="C76" s="213" t="s">
        <v>1327</v>
      </c>
      <c r="D76" s="213"/>
      <c r="E76" s="213"/>
      <c r="F76" s="213" t="s">
        <v>1328</v>
      </c>
      <c r="G76" s="214"/>
      <c r="H76" s="213" t="s">
        <v>59</v>
      </c>
      <c r="I76" s="213" t="s">
        <v>62</v>
      </c>
      <c r="J76" s="213" t="s">
        <v>1329</v>
      </c>
      <c r="K76" s="212"/>
    </row>
    <row r="77" spans="2:11" customFormat="1" ht="17.25" customHeight="1">
      <c r="B77" s="211"/>
      <c r="C77" s="215" t="s">
        <v>1330</v>
      </c>
      <c r="D77" s="215"/>
      <c r="E77" s="215"/>
      <c r="F77" s="216" t="s">
        <v>1331</v>
      </c>
      <c r="G77" s="217"/>
      <c r="H77" s="215"/>
      <c r="I77" s="215"/>
      <c r="J77" s="215" t="s">
        <v>1332</v>
      </c>
      <c r="K77" s="212"/>
    </row>
    <row r="78" spans="2:11" customFormat="1" ht="5.25" customHeight="1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>
      <c r="B79" s="211"/>
      <c r="C79" s="200" t="s">
        <v>58</v>
      </c>
      <c r="D79" s="220"/>
      <c r="E79" s="220"/>
      <c r="F79" s="221" t="s">
        <v>1333</v>
      </c>
      <c r="G79" s="222"/>
      <c r="H79" s="200" t="s">
        <v>1334</v>
      </c>
      <c r="I79" s="200" t="s">
        <v>1335</v>
      </c>
      <c r="J79" s="200">
        <v>20</v>
      </c>
      <c r="K79" s="212"/>
    </row>
    <row r="80" spans="2:11" customFormat="1" ht="15" customHeight="1">
      <c r="B80" s="211"/>
      <c r="C80" s="200" t="s">
        <v>1336</v>
      </c>
      <c r="D80" s="200"/>
      <c r="E80" s="200"/>
      <c r="F80" s="221" t="s">
        <v>1333</v>
      </c>
      <c r="G80" s="222"/>
      <c r="H80" s="200" t="s">
        <v>1337</v>
      </c>
      <c r="I80" s="200" t="s">
        <v>1335</v>
      </c>
      <c r="J80" s="200">
        <v>120</v>
      </c>
      <c r="K80" s="212"/>
    </row>
    <row r="81" spans="2:11" customFormat="1" ht="15" customHeight="1">
      <c r="B81" s="223"/>
      <c r="C81" s="200" t="s">
        <v>1338</v>
      </c>
      <c r="D81" s="200"/>
      <c r="E81" s="200"/>
      <c r="F81" s="221" t="s">
        <v>1339</v>
      </c>
      <c r="G81" s="222"/>
      <c r="H81" s="200" t="s">
        <v>1340</v>
      </c>
      <c r="I81" s="200" t="s">
        <v>1335</v>
      </c>
      <c r="J81" s="200">
        <v>50</v>
      </c>
      <c r="K81" s="212"/>
    </row>
    <row r="82" spans="2:11" customFormat="1" ht="15" customHeight="1">
      <c r="B82" s="223"/>
      <c r="C82" s="200" t="s">
        <v>1341</v>
      </c>
      <c r="D82" s="200"/>
      <c r="E82" s="200"/>
      <c r="F82" s="221" t="s">
        <v>1333</v>
      </c>
      <c r="G82" s="222"/>
      <c r="H82" s="200" t="s">
        <v>1342</v>
      </c>
      <c r="I82" s="200" t="s">
        <v>1343</v>
      </c>
      <c r="J82" s="200"/>
      <c r="K82" s="212"/>
    </row>
    <row r="83" spans="2:11" customFormat="1" ht="15" customHeight="1">
      <c r="B83" s="223"/>
      <c r="C83" s="200" t="s">
        <v>1344</v>
      </c>
      <c r="D83" s="200"/>
      <c r="E83" s="200"/>
      <c r="F83" s="221" t="s">
        <v>1339</v>
      </c>
      <c r="G83" s="200"/>
      <c r="H83" s="200" t="s">
        <v>1345</v>
      </c>
      <c r="I83" s="200" t="s">
        <v>1335</v>
      </c>
      <c r="J83" s="200">
        <v>15</v>
      </c>
      <c r="K83" s="212"/>
    </row>
    <row r="84" spans="2:11" customFormat="1" ht="15" customHeight="1">
      <c r="B84" s="223"/>
      <c r="C84" s="200" t="s">
        <v>1346</v>
      </c>
      <c r="D84" s="200"/>
      <c r="E84" s="200"/>
      <c r="F84" s="221" t="s">
        <v>1339</v>
      </c>
      <c r="G84" s="200"/>
      <c r="H84" s="200" t="s">
        <v>1347</v>
      </c>
      <c r="I84" s="200" t="s">
        <v>1335</v>
      </c>
      <c r="J84" s="200">
        <v>15</v>
      </c>
      <c r="K84" s="212"/>
    </row>
    <row r="85" spans="2:11" customFormat="1" ht="15" customHeight="1">
      <c r="B85" s="223"/>
      <c r="C85" s="200" t="s">
        <v>1348</v>
      </c>
      <c r="D85" s="200"/>
      <c r="E85" s="200"/>
      <c r="F85" s="221" t="s">
        <v>1339</v>
      </c>
      <c r="G85" s="200"/>
      <c r="H85" s="200" t="s">
        <v>1349</v>
      </c>
      <c r="I85" s="200" t="s">
        <v>1335</v>
      </c>
      <c r="J85" s="200">
        <v>20</v>
      </c>
      <c r="K85" s="212"/>
    </row>
    <row r="86" spans="2:11" customFormat="1" ht="15" customHeight="1">
      <c r="B86" s="223"/>
      <c r="C86" s="200" t="s">
        <v>1350</v>
      </c>
      <c r="D86" s="200"/>
      <c r="E86" s="200"/>
      <c r="F86" s="221" t="s">
        <v>1339</v>
      </c>
      <c r="G86" s="200"/>
      <c r="H86" s="200" t="s">
        <v>1351</v>
      </c>
      <c r="I86" s="200" t="s">
        <v>1335</v>
      </c>
      <c r="J86" s="200">
        <v>20</v>
      </c>
      <c r="K86" s="212"/>
    </row>
    <row r="87" spans="2:11" customFormat="1" ht="15" customHeight="1">
      <c r="B87" s="223"/>
      <c r="C87" s="200" t="s">
        <v>1352</v>
      </c>
      <c r="D87" s="200"/>
      <c r="E87" s="200"/>
      <c r="F87" s="221" t="s">
        <v>1339</v>
      </c>
      <c r="G87" s="222"/>
      <c r="H87" s="200" t="s">
        <v>1353</v>
      </c>
      <c r="I87" s="200" t="s">
        <v>1335</v>
      </c>
      <c r="J87" s="200">
        <v>50</v>
      </c>
      <c r="K87" s="212"/>
    </row>
    <row r="88" spans="2:11" customFormat="1" ht="15" customHeight="1">
      <c r="B88" s="223"/>
      <c r="C88" s="200" t="s">
        <v>1354</v>
      </c>
      <c r="D88" s="200"/>
      <c r="E88" s="200"/>
      <c r="F88" s="221" t="s">
        <v>1339</v>
      </c>
      <c r="G88" s="222"/>
      <c r="H88" s="200" t="s">
        <v>1355</v>
      </c>
      <c r="I88" s="200" t="s">
        <v>1335</v>
      </c>
      <c r="J88" s="200">
        <v>20</v>
      </c>
      <c r="K88" s="212"/>
    </row>
    <row r="89" spans="2:11" customFormat="1" ht="15" customHeight="1">
      <c r="B89" s="223"/>
      <c r="C89" s="200" t="s">
        <v>1356</v>
      </c>
      <c r="D89" s="200"/>
      <c r="E89" s="200"/>
      <c r="F89" s="221" t="s">
        <v>1339</v>
      </c>
      <c r="G89" s="222"/>
      <c r="H89" s="200" t="s">
        <v>1357</v>
      </c>
      <c r="I89" s="200" t="s">
        <v>1335</v>
      </c>
      <c r="J89" s="200">
        <v>20</v>
      </c>
      <c r="K89" s="212"/>
    </row>
    <row r="90" spans="2:11" customFormat="1" ht="15" customHeight="1">
      <c r="B90" s="223"/>
      <c r="C90" s="200" t="s">
        <v>1358</v>
      </c>
      <c r="D90" s="200"/>
      <c r="E90" s="200"/>
      <c r="F90" s="221" t="s">
        <v>1339</v>
      </c>
      <c r="G90" s="222"/>
      <c r="H90" s="200" t="s">
        <v>1359</v>
      </c>
      <c r="I90" s="200" t="s">
        <v>1335</v>
      </c>
      <c r="J90" s="200">
        <v>50</v>
      </c>
      <c r="K90" s="212"/>
    </row>
    <row r="91" spans="2:11" customFormat="1" ht="15" customHeight="1">
      <c r="B91" s="223"/>
      <c r="C91" s="200" t="s">
        <v>1360</v>
      </c>
      <c r="D91" s="200"/>
      <c r="E91" s="200"/>
      <c r="F91" s="221" t="s">
        <v>1339</v>
      </c>
      <c r="G91" s="222"/>
      <c r="H91" s="200" t="s">
        <v>1360</v>
      </c>
      <c r="I91" s="200" t="s">
        <v>1335</v>
      </c>
      <c r="J91" s="200">
        <v>50</v>
      </c>
      <c r="K91" s="212"/>
    </row>
    <row r="92" spans="2:11" customFormat="1" ht="15" customHeight="1">
      <c r="B92" s="223"/>
      <c r="C92" s="200" t="s">
        <v>1361</v>
      </c>
      <c r="D92" s="200"/>
      <c r="E92" s="200"/>
      <c r="F92" s="221" t="s">
        <v>1339</v>
      </c>
      <c r="G92" s="222"/>
      <c r="H92" s="200" t="s">
        <v>1362</v>
      </c>
      <c r="I92" s="200" t="s">
        <v>1335</v>
      </c>
      <c r="J92" s="200">
        <v>255</v>
      </c>
      <c r="K92" s="212"/>
    </row>
    <row r="93" spans="2:11" customFormat="1" ht="15" customHeight="1">
      <c r="B93" s="223"/>
      <c r="C93" s="200" t="s">
        <v>1363</v>
      </c>
      <c r="D93" s="200"/>
      <c r="E93" s="200"/>
      <c r="F93" s="221" t="s">
        <v>1333</v>
      </c>
      <c r="G93" s="222"/>
      <c r="H93" s="200" t="s">
        <v>1364</v>
      </c>
      <c r="I93" s="200" t="s">
        <v>1365</v>
      </c>
      <c r="J93" s="200"/>
      <c r="K93" s="212"/>
    </row>
    <row r="94" spans="2:11" customFormat="1" ht="15" customHeight="1">
      <c r="B94" s="223"/>
      <c r="C94" s="200" t="s">
        <v>1366</v>
      </c>
      <c r="D94" s="200"/>
      <c r="E94" s="200"/>
      <c r="F94" s="221" t="s">
        <v>1333</v>
      </c>
      <c r="G94" s="222"/>
      <c r="H94" s="200" t="s">
        <v>1367</v>
      </c>
      <c r="I94" s="200" t="s">
        <v>1368</v>
      </c>
      <c r="J94" s="200"/>
      <c r="K94" s="212"/>
    </row>
    <row r="95" spans="2:11" customFormat="1" ht="15" customHeight="1">
      <c r="B95" s="223"/>
      <c r="C95" s="200" t="s">
        <v>1369</v>
      </c>
      <c r="D95" s="200"/>
      <c r="E95" s="200"/>
      <c r="F95" s="221" t="s">
        <v>1333</v>
      </c>
      <c r="G95" s="222"/>
      <c r="H95" s="200" t="s">
        <v>1369</v>
      </c>
      <c r="I95" s="200" t="s">
        <v>1368</v>
      </c>
      <c r="J95" s="200"/>
      <c r="K95" s="212"/>
    </row>
    <row r="96" spans="2:11" customFormat="1" ht="15" customHeight="1">
      <c r="B96" s="223"/>
      <c r="C96" s="200" t="s">
        <v>43</v>
      </c>
      <c r="D96" s="200"/>
      <c r="E96" s="200"/>
      <c r="F96" s="221" t="s">
        <v>1333</v>
      </c>
      <c r="G96" s="222"/>
      <c r="H96" s="200" t="s">
        <v>1370</v>
      </c>
      <c r="I96" s="200" t="s">
        <v>1368</v>
      </c>
      <c r="J96" s="200"/>
      <c r="K96" s="212"/>
    </row>
    <row r="97" spans="2:11" customFormat="1" ht="15" customHeight="1">
      <c r="B97" s="223"/>
      <c r="C97" s="200" t="s">
        <v>53</v>
      </c>
      <c r="D97" s="200"/>
      <c r="E97" s="200"/>
      <c r="F97" s="221" t="s">
        <v>1333</v>
      </c>
      <c r="G97" s="222"/>
      <c r="H97" s="200" t="s">
        <v>1371</v>
      </c>
      <c r="I97" s="200" t="s">
        <v>1368</v>
      </c>
      <c r="J97" s="200"/>
      <c r="K97" s="212"/>
    </row>
    <row r="98" spans="2:11" customFormat="1" ht="15" customHeight="1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>
      <c r="B102" s="211"/>
      <c r="C102" s="318" t="s">
        <v>1372</v>
      </c>
      <c r="D102" s="318"/>
      <c r="E102" s="318"/>
      <c r="F102" s="318"/>
      <c r="G102" s="318"/>
      <c r="H102" s="318"/>
      <c r="I102" s="318"/>
      <c r="J102" s="318"/>
      <c r="K102" s="212"/>
    </row>
    <row r="103" spans="2:11" customFormat="1" ht="17.25" customHeight="1">
      <c r="B103" s="211"/>
      <c r="C103" s="213" t="s">
        <v>1327</v>
      </c>
      <c r="D103" s="213"/>
      <c r="E103" s="213"/>
      <c r="F103" s="213" t="s">
        <v>1328</v>
      </c>
      <c r="G103" s="214"/>
      <c r="H103" s="213" t="s">
        <v>59</v>
      </c>
      <c r="I103" s="213" t="s">
        <v>62</v>
      </c>
      <c r="J103" s="213" t="s">
        <v>1329</v>
      </c>
      <c r="K103" s="212"/>
    </row>
    <row r="104" spans="2:11" customFormat="1" ht="17.25" customHeight="1">
      <c r="B104" s="211"/>
      <c r="C104" s="215" t="s">
        <v>1330</v>
      </c>
      <c r="D104" s="215"/>
      <c r="E104" s="215"/>
      <c r="F104" s="216" t="s">
        <v>1331</v>
      </c>
      <c r="G104" s="217"/>
      <c r="H104" s="215"/>
      <c r="I104" s="215"/>
      <c r="J104" s="215" t="s">
        <v>1332</v>
      </c>
      <c r="K104" s="212"/>
    </row>
    <row r="105" spans="2:11" customFormat="1" ht="5.25" customHeight="1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>
      <c r="B106" s="211"/>
      <c r="C106" s="200" t="s">
        <v>58</v>
      </c>
      <c r="D106" s="220"/>
      <c r="E106" s="220"/>
      <c r="F106" s="221" t="s">
        <v>1333</v>
      </c>
      <c r="G106" s="200"/>
      <c r="H106" s="200" t="s">
        <v>1373</v>
      </c>
      <c r="I106" s="200" t="s">
        <v>1335</v>
      </c>
      <c r="J106" s="200">
        <v>20</v>
      </c>
      <c r="K106" s="212"/>
    </row>
    <row r="107" spans="2:11" customFormat="1" ht="15" customHeight="1">
      <c r="B107" s="211"/>
      <c r="C107" s="200" t="s">
        <v>1336</v>
      </c>
      <c r="D107" s="200"/>
      <c r="E107" s="200"/>
      <c r="F107" s="221" t="s">
        <v>1333</v>
      </c>
      <c r="G107" s="200"/>
      <c r="H107" s="200" t="s">
        <v>1373</v>
      </c>
      <c r="I107" s="200" t="s">
        <v>1335</v>
      </c>
      <c r="J107" s="200">
        <v>120</v>
      </c>
      <c r="K107" s="212"/>
    </row>
    <row r="108" spans="2:11" customFormat="1" ht="15" customHeight="1">
      <c r="B108" s="223"/>
      <c r="C108" s="200" t="s">
        <v>1338</v>
      </c>
      <c r="D108" s="200"/>
      <c r="E108" s="200"/>
      <c r="F108" s="221" t="s">
        <v>1339</v>
      </c>
      <c r="G108" s="200"/>
      <c r="H108" s="200" t="s">
        <v>1373</v>
      </c>
      <c r="I108" s="200" t="s">
        <v>1335</v>
      </c>
      <c r="J108" s="200">
        <v>50</v>
      </c>
      <c r="K108" s="212"/>
    </row>
    <row r="109" spans="2:11" customFormat="1" ht="15" customHeight="1">
      <c r="B109" s="223"/>
      <c r="C109" s="200" t="s">
        <v>1341</v>
      </c>
      <c r="D109" s="200"/>
      <c r="E109" s="200"/>
      <c r="F109" s="221" t="s">
        <v>1333</v>
      </c>
      <c r="G109" s="200"/>
      <c r="H109" s="200" t="s">
        <v>1373</v>
      </c>
      <c r="I109" s="200" t="s">
        <v>1343</v>
      </c>
      <c r="J109" s="200"/>
      <c r="K109" s="212"/>
    </row>
    <row r="110" spans="2:11" customFormat="1" ht="15" customHeight="1">
      <c r="B110" s="223"/>
      <c r="C110" s="200" t="s">
        <v>1352</v>
      </c>
      <c r="D110" s="200"/>
      <c r="E110" s="200"/>
      <c r="F110" s="221" t="s">
        <v>1339</v>
      </c>
      <c r="G110" s="200"/>
      <c r="H110" s="200" t="s">
        <v>1373</v>
      </c>
      <c r="I110" s="200" t="s">
        <v>1335</v>
      </c>
      <c r="J110" s="200">
        <v>50</v>
      </c>
      <c r="K110" s="212"/>
    </row>
    <row r="111" spans="2:11" customFormat="1" ht="15" customHeight="1">
      <c r="B111" s="223"/>
      <c r="C111" s="200" t="s">
        <v>1360</v>
      </c>
      <c r="D111" s="200"/>
      <c r="E111" s="200"/>
      <c r="F111" s="221" t="s">
        <v>1339</v>
      </c>
      <c r="G111" s="200"/>
      <c r="H111" s="200" t="s">
        <v>1373</v>
      </c>
      <c r="I111" s="200" t="s">
        <v>1335</v>
      </c>
      <c r="J111" s="200">
        <v>50</v>
      </c>
      <c r="K111" s="212"/>
    </row>
    <row r="112" spans="2:11" customFormat="1" ht="15" customHeight="1">
      <c r="B112" s="223"/>
      <c r="C112" s="200" t="s">
        <v>1358</v>
      </c>
      <c r="D112" s="200"/>
      <c r="E112" s="200"/>
      <c r="F112" s="221" t="s">
        <v>1339</v>
      </c>
      <c r="G112" s="200"/>
      <c r="H112" s="200" t="s">
        <v>1373</v>
      </c>
      <c r="I112" s="200" t="s">
        <v>1335</v>
      </c>
      <c r="J112" s="200">
        <v>50</v>
      </c>
      <c r="K112" s="212"/>
    </row>
    <row r="113" spans="2:11" customFormat="1" ht="15" customHeight="1">
      <c r="B113" s="223"/>
      <c r="C113" s="200" t="s">
        <v>58</v>
      </c>
      <c r="D113" s="200"/>
      <c r="E113" s="200"/>
      <c r="F113" s="221" t="s">
        <v>1333</v>
      </c>
      <c r="G113" s="200"/>
      <c r="H113" s="200" t="s">
        <v>1374</v>
      </c>
      <c r="I113" s="200" t="s">
        <v>1335</v>
      </c>
      <c r="J113" s="200">
        <v>20</v>
      </c>
      <c r="K113" s="212"/>
    </row>
    <row r="114" spans="2:11" customFormat="1" ht="15" customHeight="1">
      <c r="B114" s="223"/>
      <c r="C114" s="200" t="s">
        <v>1375</v>
      </c>
      <c r="D114" s="200"/>
      <c r="E114" s="200"/>
      <c r="F114" s="221" t="s">
        <v>1333</v>
      </c>
      <c r="G114" s="200"/>
      <c r="H114" s="200" t="s">
        <v>1376</v>
      </c>
      <c r="I114" s="200" t="s">
        <v>1335</v>
      </c>
      <c r="J114" s="200">
        <v>120</v>
      </c>
      <c r="K114" s="212"/>
    </row>
    <row r="115" spans="2:11" customFormat="1" ht="15" customHeight="1">
      <c r="B115" s="223"/>
      <c r="C115" s="200" t="s">
        <v>43</v>
      </c>
      <c r="D115" s="200"/>
      <c r="E115" s="200"/>
      <c r="F115" s="221" t="s">
        <v>1333</v>
      </c>
      <c r="G115" s="200"/>
      <c r="H115" s="200" t="s">
        <v>1377</v>
      </c>
      <c r="I115" s="200" t="s">
        <v>1368</v>
      </c>
      <c r="J115" s="200"/>
      <c r="K115" s="212"/>
    </row>
    <row r="116" spans="2:11" customFormat="1" ht="15" customHeight="1">
      <c r="B116" s="223"/>
      <c r="C116" s="200" t="s">
        <v>53</v>
      </c>
      <c r="D116" s="200"/>
      <c r="E116" s="200"/>
      <c r="F116" s="221" t="s">
        <v>1333</v>
      </c>
      <c r="G116" s="200"/>
      <c r="H116" s="200" t="s">
        <v>1378</v>
      </c>
      <c r="I116" s="200" t="s">
        <v>1368</v>
      </c>
      <c r="J116" s="200"/>
      <c r="K116" s="212"/>
    </row>
    <row r="117" spans="2:11" customFormat="1" ht="15" customHeight="1">
      <c r="B117" s="223"/>
      <c r="C117" s="200" t="s">
        <v>62</v>
      </c>
      <c r="D117" s="200"/>
      <c r="E117" s="200"/>
      <c r="F117" s="221" t="s">
        <v>1333</v>
      </c>
      <c r="G117" s="200"/>
      <c r="H117" s="200" t="s">
        <v>1379</v>
      </c>
      <c r="I117" s="200" t="s">
        <v>1380</v>
      </c>
      <c r="J117" s="200"/>
      <c r="K117" s="212"/>
    </row>
    <row r="118" spans="2:11" customFormat="1" ht="15" customHeight="1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>
      <c r="B122" s="237"/>
      <c r="C122" s="316" t="s">
        <v>1381</v>
      </c>
      <c r="D122" s="316"/>
      <c r="E122" s="316"/>
      <c r="F122" s="316"/>
      <c r="G122" s="316"/>
      <c r="H122" s="316"/>
      <c r="I122" s="316"/>
      <c r="J122" s="316"/>
      <c r="K122" s="238"/>
    </row>
    <row r="123" spans="2:11" customFormat="1" ht="17.25" customHeight="1">
      <c r="B123" s="239"/>
      <c r="C123" s="213" t="s">
        <v>1327</v>
      </c>
      <c r="D123" s="213"/>
      <c r="E123" s="213"/>
      <c r="F123" s="213" t="s">
        <v>1328</v>
      </c>
      <c r="G123" s="214"/>
      <c r="H123" s="213" t="s">
        <v>59</v>
      </c>
      <c r="I123" s="213" t="s">
        <v>62</v>
      </c>
      <c r="J123" s="213" t="s">
        <v>1329</v>
      </c>
      <c r="K123" s="240"/>
    </row>
    <row r="124" spans="2:11" customFormat="1" ht="17.25" customHeight="1">
      <c r="B124" s="239"/>
      <c r="C124" s="215" t="s">
        <v>1330</v>
      </c>
      <c r="D124" s="215"/>
      <c r="E124" s="215"/>
      <c r="F124" s="216" t="s">
        <v>1331</v>
      </c>
      <c r="G124" s="217"/>
      <c r="H124" s="215"/>
      <c r="I124" s="215"/>
      <c r="J124" s="215" t="s">
        <v>1332</v>
      </c>
      <c r="K124" s="240"/>
    </row>
    <row r="125" spans="2:11" customFormat="1" ht="5.25" customHeight="1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>
      <c r="B126" s="241"/>
      <c r="C126" s="200" t="s">
        <v>1336</v>
      </c>
      <c r="D126" s="220"/>
      <c r="E126" s="220"/>
      <c r="F126" s="221" t="s">
        <v>1333</v>
      </c>
      <c r="G126" s="200"/>
      <c r="H126" s="200" t="s">
        <v>1373</v>
      </c>
      <c r="I126" s="200" t="s">
        <v>1335</v>
      </c>
      <c r="J126" s="200">
        <v>120</v>
      </c>
      <c r="K126" s="244"/>
    </row>
    <row r="127" spans="2:11" customFormat="1" ht="15" customHeight="1">
      <c r="B127" s="241"/>
      <c r="C127" s="200" t="s">
        <v>1382</v>
      </c>
      <c r="D127" s="200"/>
      <c r="E127" s="200"/>
      <c r="F127" s="221" t="s">
        <v>1333</v>
      </c>
      <c r="G127" s="200"/>
      <c r="H127" s="200" t="s">
        <v>1383</v>
      </c>
      <c r="I127" s="200" t="s">
        <v>1335</v>
      </c>
      <c r="J127" s="200" t="s">
        <v>1384</v>
      </c>
      <c r="K127" s="244"/>
    </row>
    <row r="128" spans="2:11" customFormat="1" ht="15" customHeight="1">
      <c r="B128" s="241"/>
      <c r="C128" s="200" t="s">
        <v>1281</v>
      </c>
      <c r="D128" s="200"/>
      <c r="E128" s="200"/>
      <c r="F128" s="221" t="s">
        <v>1333</v>
      </c>
      <c r="G128" s="200"/>
      <c r="H128" s="200" t="s">
        <v>1385</v>
      </c>
      <c r="I128" s="200" t="s">
        <v>1335</v>
      </c>
      <c r="J128" s="200" t="s">
        <v>1384</v>
      </c>
      <c r="K128" s="244"/>
    </row>
    <row r="129" spans="2:11" customFormat="1" ht="15" customHeight="1">
      <c r="B129" s="241"/>
      <c r="C129" s="200" t="s">
        <v>1344</v>
      </c>
      <c r="D129" s="200"/>
      <c r="E129" s="200"/>
      <c r="F129" s="221" t="s">
        <v>1339</v>
      </c>
      <c r="G129" s="200"/>
      <c r="H129" s="200" t="s">
        <v>1345</v>
      </c>
      <c r="I129" s="200" t="s">
        <v>1335</v>
      </c>
      <c r="J129" s="200">
        <v>15</v>
      </c>
      <c r="K129" s="244"/>
    </row>
    <row r="130" spans="2:11" customFormat="1" ht="15" customHeight="1">
      <c r="B130" s="241"/>
      <c r="C130" s="200" t="s">
        <v>1346</v>
      </c>
      <c r="D130" s="200"/>
      <c r="E130" s="200"/>
      <c r="F130" s="221" t="s">
        <v>1339</v>
      </c>
      <c r="G130" s="200"/>
      <c r="H130" s="200" t="s">
        <v>1347</v>
      </c>
      <c r="I130" s="200" t="s">
        <v>1335</v>
      </c>
      <c r="J130" s="200">
        <v>15</v>
      </c>
      <c r="K130" s="244"/>
    </row>
    <row r="131" spans="2:11" customFormat="1" ht="15" customHeight="1">
      <c r="B131" s="241"/>
      <c r="C131" s="200" t="s">
        <v>1348</v>
      </c>
      <c r="D131" s="200"/>
      <c r="E131" s="200"/>
      <c r="F131" s="221" t="s">
        <v>1339</v>
      </c>
      <c r="G131" s="200"/>
      <c r="H131" s="200" t="s">
        <v>1349</v>
      </c>
      <c r="I131" s="200" t="s">
        <v>1335</v>
      </c>
      <c r="J131" s="200">
        <v>20</v>
      </c>
      <c r="K131" s="244"/>
    </row>
    <row r="132" spans="2:11" customFormat="1" ht="15" customHeight="1">
      <c r="B132" s="241"/>
      <c r="C132" s="200" t="s">
        <v>1350</v>
      </c>
      <c r="D132" s="200"/>
      <c r="E132" s="200"/>
      <c r="F132" s="221" t="s">
        <v>1339</v>
      </c>
      <c r="G132" s="200"/>
      <c r="H132" s="200" t="s">
        <v>1351</v>
      </c>
      <c r="I132" s="200" t="s">
        <v>1335</v>
      </c>
      <c r="J132" s="200">
        <v>20</v>
      </c>
      <c r="K132" s="244"/>
    </row>
    <row r="133" spans="2:11" customFormat="1" ht="15" customHeight="1">
      <c r="B133" s="241"/>
      <c r="C133" s="200" t="s">
        <v>1338</v>
      </c>
      <c r="D133" s="200"/>
      <c r="E133" s="200"/>
      <c r="F133" s="221" t="s">
        <v>1339</v>
      </c>
      <c r="G133" s="200"/>
      <c r="H133" s="200" t="s">
        <v>1373</v>
      </c>
      <c r="I133" s="200" t="s">
        <v>1335</v>
      </c>
      <c r="J133" s="200">
        <v>50</v>
      </c>
      <c r="K133" s="244"/>
    </row>
    <row r="134" spans="2:11" customFormat="1" ht="15" customHeight="1">
      <c r="B134" s="241"/>
      <c r="C134" s="200" t="s">
        <v>1352</v>
      </c>
      <c r="D134" s="200"/>
      <c r="E134" s="200"/>
      <c r="F134" s="221" t="s">
        <v>1339</v>
      </c>
      <c r="G134" s="200"/>
      <c r="H134" s="200" t="s">
        <v>1373</v>
      </c>
      <c r="I134" s="200" t="s">
        <v>1335</v>
      </c>
      <c r="J134" s="200">
        <v>50</v>
      </c>
      <c r="K134" s="244"/>
    </row>
    <row r="135" spans="2:11" customFormat="1" ht="15" customHeight="1">
      <c r="B135" s="241"/>
      <c r="C135" s="200" t="s">
        <v>1358</v>
      </c>
      <c r="D135" s="200"/>
      <c r="E135" s="200"/>
      <c r="F135" s="221" t="s">
        <v>1339</v>
      </c>
      <c r="G135" s="200"/>
      <c r="H135" s="200" t="s">
        <v>1373</v>
      </c>
      <c r="I135" s="200" t="s">
        <v>1335</v>
      </c>
      <c r="J135" s="200">
        <v>50</v>
      </c>
      <c r="K135" s="244"/>
    </row>
    <row r="136" spans="2:11" customFormat="1" ht="15" customHeight="1">
      <c r="B136" s="241"/>
      <c r="C136" s="200" t="s">
        <v>1360</v>
      </c>
      <c r="D136" s="200"/>
      <c r="E136" s="200"/>
      <c r="F136" s="221" t="s">
        <v>1339</v>
      </c>
      <c r="G136" s="200"/>
      <c r="H136" s="200" t="s">
        <v>1373</v>
      </c>
      <c r="I136" s="200" t="s">
        <v>1335</v>
      </c>
      <c r="J136" s="200">
        <v>50</v>
      </c>
      <c r="K136" s="244"/>
    </row>
    <row r="137" spans="2:11" customFormat="1" ht="15" customHeight="1">
      <c r="B137" s="241"/>
      <c r="C137" s="200" t="s">
        <v>1361</v>
      </c>
      <c r="D137" s="200"/>
      <c r="E137" s="200"/>
      <c r="F137" s="221" t="s">
        <v>1339</v>
      </c>
      <c r="G137" s="200"/>
      <c r="H137" s="200" t="s">
        <v>1386</v>
      </c>
      <c r="I137" s="200" t="s">
        <v>1335</v>
      </c>
      <c r="J137" s="200">
        <v>255</v>
      </c>
      <c r="K137" s="244"/>
    </row>
    <row r="138" spans="2:11" customFormat="1" ht="15" customHeight="1">
      <c r="B138" s="241"/>
      <c r="C138" s="200" t="s">
        <v>1363</v>
      </c>
      <c r="D138" s="200"/>
      <c r="E138" s="200"/>
      <c r="F138" s="221" t="s">
        <v>1333</v>
      </c>
      <c r="G138" s="200"/>
      <c r="H138" s="200" t="s">
        <v>1387</v>
      </c>
      <c r="I138" s="200" t="s">
        <v>1365</v>
      </c>
      <c r="J138" s="200"/>
      <c r="K138" s="244"/>
    </row>
    <row r="139" spans="2:11" customFormat="1" ht="15" customHeight="1">
      <c r="B139" s="241"/>
      <c r="C139" s="200" t="s">
        <v>1366</v>
      </c>
      <c r="D139" s="200"/>
      <c r="E139" s="200"/>
      <c r="F139" s="221" t="s">
        <v>1333</v>
      </c>
      <c r="G139" s="200"/>
      <c r="H139" s="200" t="s">
        <v>1388</v>
      </c>
      <c r="I139" s="200" t="s">
        <v>1368</v>
      </c>
      <c r="J139" s="200"/>
      <c r="K139" s="244"/>
    </row>
    <row r="140" spans="2:11" customFormat="1" ht="15" customHeight="1">
      <c r="B140" s="241"/>
      <c r="C140" s="200" t="s">
        <v>1369</v>
      </c>
      <c r="D140" s="200"/>
      <c r="E140" s="200"/>
      <c r="F140" s="221" t="s">
        <v>1333</v>
      </c>
      <c r="G140" s="200"/>
      <c r="H140" s="200" t="s">
        <v>1369</v>
      </c>
      <c r="I140" s="200" t="s">
        <v>1368</v>
      </c>
      <c r="J140" s="200"/>
      <c r="K140" s="244"/>
    </row>
    <row r="141" spans="2:11" customFormat="1" ht="15" customHeight="1">
      <c r="B141" s="241"/>
      <c r="C141" s="200" t="s">
        <v>43</v>
      </c>
      <c r="D141" s="200"/>
      <c r="E141" s="200"/>
      <c r="F141" s="221" t="s">
        <v>1333</v>
      </c>
      <c r="G141" s="200"/>
      <c r="H141" s="200" t="s">
        <v>1389</v>
      </c>
      <c r="I141" s="200" t="s">
        <v>1368</v>
      </c>
      <c r="J141" s="200"/>
      <c r="K141" s="244"/>
    </row>
    <row r="142" spans="2:11" customFormat="1" ht="15" customHeight="1">
      <c r="B142" s="241"/>
      <c r="C142" s="200" t="s">
        <v>1390</v>
      </c>
      <c r="D142" s="200"/>
      <c r="E142" s="200"/>
      <c r="F142" s="221" t="s">
        <v>1333</v>
      </c>
      <c r="G142" s="200"/>
      <c r="H142" s="200" t="s">
        <v>1391</v>
      </c>
      <c r="I142" s="200" t="s">
        <v>1368</v>
      </c>
      <c r="J142" s="200"/>
      <c r="K142" s="244"/>
    </row>
    <row r="143" spans="2:11" customFormat="1" ht="15" customHeight="1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>
      <c r="B147" s="211"/>
      <c r="C147" s="318" t="s">
        <v>1392</v>
      </c>
      <c r="D147" s="318"/>
      <c r="E147" s="318"/>
      <c r="F147" s="318"/>
      <c r="G147" s="318"/>
      <c r="H147" s="318"/>
      <c r="I147" s="318"/>
      <c r="J147" s="318"/>
      <c r="K147" s="212"/>
    </row>
    <row r="148" spans="2:11" customFormat="1" ht="17.25" customHeight="1">
      <c r="B148" s="211"/>
      <c r="C148" s="213" t="s">
        <v>1327</v>
      </c>
      <c r="D148" s="213"/>
      <c r="E148" s="213"/>
      <c r="F148" s="213" t="s">
        <v>1328</v>
      </c>
      <c r="G148" s="214"/>
      <c r="H148" s="213" t="s">
        <v>59</v>
      </c>
      <c r="I148" s="213" t="s">
        <v>62</v>
      </c>
      <c r="J148" s="213" t="s">
        <v>1329</v>
      </c>
      <c r="K148" s="212"/>
    </row>
    <row r="149" spans="2:11" customFormat="1" ht="17.25" customHeight="1">
      <c r="B149" s="211"/>
      <c r="C149" s="215" t="s">
        <v>1330</v>
      </c>
      <c r="D149" s="215"/>
      <c r="E149" s="215"/>
      <c r="F149" s="216" t="s">
        <v>1331</v>
      </c>
      <c r="G149" s="217"/>
      <c r="H149" s="215"/>
      <c r="I149" s="215"/>
      <c r="J149" s="215" t="s">
        <v>1332</v>
      </c>
      <c r="K149" s="212"/>
    </row>
    <row r="150" spans="2:11" customFormat="1" ht="5.25" customHeight="1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>
      <c r="B151" s="223"/>
      <c r="C151" s="248" t="s">
        <v>1336</v>
      </c>
      <c r="D151" s="200"/>
      <c r="E151" s="200"/>
      <c r="F151" s="249" t="s">
        <v>1333</v>
      </c>
      <c r="G151" s="200"/>
      <c r="H151" s="248" t="s">
        <v>1373</v>
      </c>
      <c r="I151" s="248" t="s">
        <v>1335</v>
      </c>
      <c r="J151" s="248">
        <v>120</v>
      </c>
      <c r="K151" s="244"/>
    </row>
    <row r="152" spans="2:11" customFormat="1" ht="15" customHeight="1">
      <c r="B152" s="223"/>
      <c r="C152" s="248" t="s">
        <v>1382</v>
      </c>
      <c r="D152" s="200"/>
      <c r="E152" s="200"/>
      <c r="F152" s="249" t="s">
        <v>1333</v>
      </c>
      <c r="G152" s="200"/>
      <c r="H152" s="248" t="s">
        <v>1393</v>
      </c>
      <c r="I152" s="248" t="s">
        <v>1335</v>
      </c>
      <c r="J152" s="248" t="s">
        <v>1384</v>
      </c>
      <c r="K152" s="244"/>
    </row>
    <row r="153" spans="2:11" customFormat="1" ht="15" customHeight="1">
      <c r="B153" s="223"/>
      <c r="C153" s="248" t="s">
        <v>1281</v>
      </c>
      <c r="D153" s="200"/>
      <c r="E153" s="200"/>
      <c r="F153" s="249" t="s">
        <v>1333</v>
      </c>
      <c r="G153" s="200"/>
      <c r="H153" s="248" t="s">
        <v>1394</v>
      </c>
      <c r="I153" s="248" t="s">
        <v>1335</v>
      </c>
      <c r="J153" s="248" t="s">
        <v>1384</v>
      </c>
      <c r="K153" s="244"/>
    </row>
    <row r="154" spans="2:11" customFormat="1" ht="15" customHeight="1">
      <c r="B154" s="223"/>
      <c r="C154" s="248" t="s">
        <v>1338</v>
      </c>
      <c r="D154" s="200"/>
      <c r="E154" s="200"/>
      <c r="F154" s="249" t="s">
        <v>1339</v>
      </c>
      <c r="G154" s="200"/>
      <c r="H154" s="248" t="s">
        <v>1373</v>
      </c>
      <c r="I154" s="248" t="s">
        <v>1335</v>
      </c>
      <c r="J154" s="248">
        <v>50</v>
      </c>
      <c r="K154" s="244"/>
    </row>
    <row r="155" spans="2:11" customFormat="1" ht="15" customHeight="1">
      <c r="B155" s="223"/>
      <c r="C155" s="248" t="s">
        <v>1341</v>
      </c>
      <c r="D155" s="200"/>
      <c r="E155" s="200"/>
      <c r="F155" s="249" t="s">
        <v>1333</v>
      </c>
      <c r="G155" s="200"/>
      <c r="H155" s="248" t="s">
        <v>1373</v>
      </c>
      <c r="I155" s="248" t="s">
        <v>1343</v>
      </c>
      <c r="J155" s="248"/>
      <c r="K155" s="244"/>
    </row>
    <row r="156" spans="2:11" customFormat="1" ht="15" customHeight="1">
      <c r="B156" s="223"/>
      <c r="C156" s="248" t="s">
        <v>1352</v>
      </c>
      <c r="D156" s="200"/>
      <c r="E156" s="200"/>
      <c r="F156" s="249" t="s">
        <v>1339</v>
      </c>
      <c r="G156" s="200"/>
      <c r="H156" s="248" t="s">
        <v>1373</v>
      </c>
      <c r="I156" s="248" t="s">
        <v>1335</v>
      </c>
      <c r="J156" s="248">
        <v>50</v>
      </c>
      <c r="K156" s="244"/>
    </row>
    <row r="157" spans="2:11" customFormat="1" ht="15" customHeight="1">
      <c r="B157" s="223"/>
      <c r="C157" s="248" t="s">
        <v>1360</v>
      </c>
      <c r="D157" s="200"/>
      <c r="E157" s="200"/>
      <c r="F157" s="249" t="s">
        <v>1339</v>
      </c>
      <c r="G157" s="200"/>
      <c r="H157" s="248" t="s">
        <v>1373</v>
      </c>
      <c r="I157" s="248" t="s">
        <v>1335</v>
      </c>
      <c r="J157" s="248">
        <v>50</v>
      </c>
      <c r="K157" s="244"/>
    </row>
    <row r="158" spans="2:11" customFormat="1" ht="15" customHeight="1">
      <c r="B158" s="223"/>
      <c r="C158" s="248" t="s">
        <v>1358</v>
      </c>
      <c r="D158" s="200"/>
      <c r="E158" s="200"/>
      <c r="F158" s="249" t="s">
        <v>1339</v>
      </c>
      <c r="G158" s="200"/>
      <c r="H158" s="248" t="s">
        <v>1373</v>
      </c>
      <c r="I158" s="248" t="s">
        <v>1335</v>
      </c>
      <c r="J158" s="248">
        <v>50</v>
      </c>
      <c r="K158" s="244"/>
    </row>
    <row r="159" spans="2:11" customFormat="1" ht="15" customHeight="1">
      <c r="B159" s="223"/>
      <c r="C159" s="248" t="s">
        <v>100</v>
      </c>
      <c r="D159" s="200"/>
      <c r="E159" s="200"/>
      <c r="F159" s="249" t="s">
        <v>1333</v>
      </c>
      <c r="G159" s="200"/>
      <c r="H159" s="248" t="s">
        <v>1395</v>
      </c>
      <c r="I159" s="248" t="s">
        <v>1335</v>
      </c>
      <c r="J159" s="248" t="s">
        <v>1396</v>
      </c>
      <c r="K159" s="244"/>
    </row>
    <row r="160" spans="2:11" customFormat="1" ht="15" customHeight="1">
      <c r="B160" s="223"/>
      <c r="C160" s="248" t="s">
        <v>1397</v>
      </c>
      <c r="D160" s="200"/>
      <c r="E160" s="200"/>
      <c r="F160" s="249" t="s">
        <v>1333</v>
      </c>
      <c r="G160" s="200"/>
      <c r="H160" s="248" t="s">
        <v>1398</v>
      </c>
      <c r="I160" s="248" t="s">
        <v>1368</v>
      </c>
      <c r="J160" s="248"/>
      <c r="K160" s="244"/>
    </row>
    <row r="161" spans="2:11" customFormat="1" ht="15" customHeight="1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>
      <c r="B165" s="192"/>
      <c r="C165" s="316" t="s">
        <v>1399</v>
      </c>
      <c r="D165" s="316"/>
      <c r="E165" s="316"/>
      <c r="F165" s="316"/>
      <c r="G165" s="316"/>
      <c r="H165" s="316"/>
      <c r="I165" s="316"/>
      <c r="J165" s="316"/>
      <c r="K165" s="193"/>
    </row>
    <row r="166" spans="2:11" customFormat="1" ht="17.25" customHeight="1">
      <c r="B166" s="192"/>
      <c r="C166" s="213" t="s">
        <v>1327</v>
      </c>
      <c r="D166" s="213"/>
      <c r="E166" s="213"/>
      <c r="F166" s="213" t="s">
        <v>1328</v>
      </c>
      <c r="G166" s="253"/>
      <c r="H166" s="254" t="s">
        <v>59</v>
      </c>
      <c r="I166" s="254" t="s">
        <v>62</v>
      </c>
      <c r="J166" s="213" t="s">
        <v>1329</v>
      </c>
      <c r="K166" s="193"/>
    </row>
    <row r="167" spans="2:11" customFormat="1" ht="17.25" customHeight="1">
      <c r="B167" s="194"/>
      <c r="C167" s="215" t="s">
        <v>1330</v>
      </c>
      <c r="D167" s="215"/>
      <c r="E167" s="215"/>
      <c r="F167" s="216" t="s">
        <v>1331</v>
      </c>
      <c r="G167" s="255"/>
      <c r="H167" s="256"/>
      <c r="I167" s="256"/>
      <c r="J167" s="215" t="s">
        <v>1332</v>
      </c>
      <c r="K167" s="195"/>
    </row>
    <row r="168" spans="2:11" customFormat="1" ht="5.25" customHeight="1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>
      <c r="B169" s="223"/>
      <c r="C169" s="200" t="s">
        <v>1336</v>
      </c>
      <c r="D169" s="200"/>
      <c r="E169" s="200"/>
      <c r="F169" s="221" t="s">
        <v>1333</v>
      </c>
      <c r="G169" s="200"/>
      <c r="H169" s="200" t="s">
        <v>1373</v>
      </c>
      <c r="I169" s="200" t="s">
        <v>1335</v>
      </c>
      <c r="J169" s="200">
        <v>120</v>
      </c>
      <c r="K169" s="244"/>
    </row>
    <row r="170" spans="2:11" customFormat="1" ht="15" customHeight="1">
      <c r="B170" s="223"/>
      <c r="C170" s="200" t="s">
        <v>1382</v>
      </c>
      <c r="D170" s="200"/>
      <c r="E170" s="200"/>
      <c r="F170" s="221" t="s">
        <v>1333</v>
      </c>
      <c r="G170" s="200"/>
      <c r="H170" s="200" t="s">
        <v>1383</v>
      </c>
      <c r="I170" s="200" t="s">
        <v>1335</v>
      </c>
      <c r="J170" s="200" t="s">
        <v>1384</v>
      </c>
      <c r="K170" s="244"/>
    </row>
    <row r="171" spans="2:11" customFormat="1" ht="15" customHeight="1">
      <c r="B171" s="223"/>
      <c r="C171" s="200" t="s">
        <v>1281</v>
      </c>
      <c r="D171" s="200"/>
      <c r="E171" s="200"/>
      <c r="F171" s="221" t="s">
        <v>1333</v>
      </c>
      <c r="G171" s="200"/>
      <c r="H171" s="200" t="s">
        <v>1400</v>
      </c>
      <c r="I171" s="200" t="s">
        <v>1335</v>
      </c>
      <c r="J171" s="200" t="s">
        <v>1384</v>
      </c>
      <c r="K171" s="244"/>
    </row>
    <row r="172" spans="2:11" customFormat="1" ht="15" customHeight="1">
      <c r="B172" s="223"/>
      <c r="C172" s="200" t="s">
        <v>1338</v>
      </c>
      <c r="D172" s="200"/>
      <c r="E172" s="200"/>
      <c r="F172" s="221" t="s">
        <v>1339</v>
      </c>
      <c r="G172" s="200"/>
      <c r="H172" s="200" t="s">
        <v>1400</v>
      </c>
      <c r="I172" s="200" t="s">
        <v>1335</v>
      </c>
      <c r="J172" s="200">
        <v>50</v>
      </c>
      <c r="K172" s="244"/>
    </row>
    <row r="173" spans="2:11" customFormat="1" ht="15" customHeight="1">
      <c r="B173" s="223"/>
      <c r="C173" s="200" t="s">
        <v>1341</v>
      </c>
      <c r="D173" s="200"/>
      <c r="E173" s="200"/>
      <c r="F173" s="221" t="s">
        <v>1333</v>
      </c>
      <c r="G173" s="200"/>
      <c r="H173" s="200" t="s">
        <v>1400</v>
      </c>
      <c r="I173" s="200" t="s">
        <v>1343</v>
      </c>
      <c r="J173" s="200"/>
      <c r="K173" s="244"/>
    </row>
    <row r="174" spans="2:11" customFormat="1" ht="15" customHeight="1">
      <c r="B174" s="223"/>
      <c r="C174" s="200" t="s">
        <v>1352</v>
      </c>
      <c r="D174" s="200"/>
      <c r="E174" s="200"/>
      <c r="F174" s="221" t="s">
        <v>1339</v>
      </c>
      <c r="G174" s="200"/>
      <c r="H174" s="200" t="s">
        <v>1400</v>
      </c>
      <c r="I174" s="200" t="s">
        <v>1335</v>
      </c>
      <c r="J174" s="200">
        <v>50</v>
      </c>
      <c r="K174" s="244"/>
    </row>
    <row r="175" spans="2:11" customFormat="1" ht="15" customHeight="1">
      <c r="B175" s="223"/>
      <c r="C175" s="200" t="s">
        <v>1360</v>
      </c>
      <c r="D175" s="200"/>
      <c r="E175" s="200"/>
      <c r="F175" s="221" t="s">
        <v>1339</v>
      </c>
      <c r="G175" s="200"/>
      <c r="H175" s="200" t="s">
        <v>1400</v>
      </c>
      <c r="I175" s="200" t="s">
        <v>1335</v>
      </c>
      <c r="J175" s="200">
        <v>50</v>
      </c>
      <c r="K175" s="244"/>
    </row>
    <row r="176" spans="2:11" customFormat="1" ht="15" customHeight="1">
      <c r="B176" s="223"/>
      <c r="C176" s="200" t="s">
        <v>1358</v>
      </c>
      <c r="D176" s="200"/>
      <c r="E176" s="200"/>
      <c r="F176" s="221" t="s">
        <v>1339</v>
      </c>
      <c r="G176" s="200"/>
      <c r="H176" s="200" t="s">
        <v>1400</v>
      </c>
      <c r="I176" s="200" t="s">
        <v>1335</v>
      </c>
      <c r="J176" s="200">
        <v>50</v>
      </c>
      <c r="K176" s="244"/>
    </row>
    <row r="177" spans="2:11" customFormat="1" ht="15" customHeight="1">
      <c r="B177" s="223"/>
      <c r="C177" s="200" t="s">
        <v>113</v>
      </c>
      <c r="D177" s="200"/>
      <c r="E177" s="200"/>
      <c r="F177" s="221" t="s">
        <v>1333</v>
      </c>
      <c r="G177" s="200"/>
      <c r="H177" s="200" t="s">
        <v>1401</v>
      </c>
      <c r="I177" s="200" t="s">
        <v>1402</v>
      </c>
      <c r="J177" s="200"/>
      <c r="K177" s="244"/>
    </row>
    <row r="178" spans="2:11" customFormat="1" ht="15" customHeight="1">
      <c r="B178" s="223"/>
      <c r="C178" s="200" t="s">
        <v>62</v>
      </c>
      <c r="D178" s="200"/>
      <c r="E178" s="200"/>
      <c r="F178" s="221" t="s">
        <v>1333</v>
      </c>
      <c r="G178" s="200"/>
      <c r="H178" s="200" t="s">
        <v>1403</v>
      </c>
      <c r="I178" s="200" t="s">
        <v>1404</v>
      </c>
      <c r="J178" s="200">
        <v>1</v>
      </c>
      <c r="K178" s="244"/>
    </row>
    <row r="179" spans="2:11" customFormat="1" ht="15" customHeight="1">
      <c r="B179" s="223"/>
      <c r="C179" s="200" t="s">
        <v>58</v>
      </c>
      <c r="D179" s="200"/>
      <c r="E179" s="200"/>
      <c r="F179" s="221" t="s">
        <v>1333</v>
      </c>
      <c r="G179" s="200"/>
      <c r="H179" s="200" t="s">
        <v>1405</v>
      </c>
      <c r="I179" s="200" t="s">
        <v>1335</v>
      </c>
      <c r="J179" s="200">
        <v>20</v>
      </c>
      <c r="K179" s="244"/>
    </row>
    <row r="180" spans="2:11" customFormat="1" ht="15" customHeight="1">
      <c r="B180" s="223"/>
      <c r="C180" s="200" t="s">
        <v>59</v>
      </c>
      <c r="D180" s="200"/>
      <c r="E180" s="200"/>
      <c r="F180" s="221" t="s">
        <v>1333</v>
      </c>
      <c r="G180" s="200"/>
      <c r="H180" s="200" t="s">
        <v>1406</v>
      </c>
      <c r="I180" s="200" t="s">
        <v>1335</v>
      </c>
      <c r="J180" s="200">
        <v>255</v>
      </c>
      <c r="K180" s="244"/>
    </row>
    <row r="181" spans="2:11" customFormat="1" ht="15" customHeight="1">
      <c r="B181" s="223"/>
      <c r="C181" s="200" t="s">
        <v>114</v>
      </c>
      <c r="D181" s="200"/>
      <c r="E181" s="200"/>
      <c r="F181" s="221" t="s">
        <v>1333</v>
      </c>
      <c r="G181" s="200"/>
      <c r="H181" s="200" t="s">
        <v>1297</v>
      </c>
      <c r="I181" s="200" t="s">
        <v>1335</v>
      </c>
      <c r="J181" s="200">
        <v>10</v>
      </c>
      <c r="K181" s="244"/>
    </row>
    <row r="182" spans="2:11" customFormat="1" ht="15" customHeight="1">
      <c r="B182" s="223"/>
      <c r="C182" s="200" t="s">
        <v>115</v>
      </c>
      <c r="D182" s="200"/>
      <c r="E182" s="200"/>
      <c r="F182" s="221" t="s">
        <v>1333</v>
      </c>
      <c r="G182" s="200"/>
      <c r="H182" s="200" t="s">
        <v>1407</v>
      </c>
      <c r="I182" s="200" t="s">
        <v>1368</v>
      </c>
      <c r="J182" s="200"/>
      <c r="K182" s="244"/>
    </row>
    <row r="183" spans="2:11" customFormat="1" ht="15" customHeight="1">
      <c r="B183" s="223"/>
      <c r="C183" s="200" t="s">
        <v>1408</v>
      </c>
      <c r="D183" s="200"/>
      <c r="E183" s="200"/>
      <c r="F183" s="221" t="s">
        <v>1333</v>
      </c>
      <c r="G183" s="200"/>
      <c r="H183" s="200" t="s">
        <v>1409</v>
      </c>
      <c r="I183" s="200" t="s">
        <v>1368</v>
      </c>
      <c r="J183" s="200"/>
      <c r="K183" s="244"/>
    </row>
    <row r="184" spans="2:11" customFormat="1" ht="15" customHeight="1">
      <c r="B184" s="223"/>
      <c r="C184" s="200" t="s">
        <v>1397</v>
      </c>
      <c r="D184" s="200"/>
      <c r="E184" s="200"/>
      <c r="F184" s="221" t="s">
        <v>1333</v>
      </c>
      <c r="G184" s="200"/>
      <c r="H184" s="200" t="s">
        <v>1410</v>
      </c>
      <c r="I184" s="200" t="s">
        <v>1368</v>
      </c>
      <c r="J184" s="200"/>
      <c r="K184" s="244"/>
    </row>
    <row r="185" spans="2:11" customFormat="1" ht="15" customHeight="1">
      <c r="B185" s="223"/>
      <c r="C185" s="200" t="s">
        <v>117</v>
      </c>
      <c r="D185" s="200"/>
      <c r="E185" s="200"/>
      <c r="F185" s="221" t="s">
        <v>1339</v>
      </c>
      <c r="G185" s="200"/>
      <c r="H185" s="200" t="s">
        <v>1411</v>
      </c>
      <c r="I185" s="200" t="s">
        <v>1335</v>
      </c>
      <c r="J185" s="200">
        <v>50</v>
      </c>
      <c r="K185" s="244"/>
    </row>
    <row r="186" spans="2:11" customFormat="1" ht="15" customHeight="1">
      <c r="B186" s="223"/>
      <c r="C186" s="200" t="s">
        <v>1412</v>
      </c>
      <c r="D186" s="200"/>
      <c r="E186" s="200"/>
      <c r="F186" s="221" t="s">
        <v>1339</v>
      </c>
      <c r="G186" s="200"/>
      <c r="H186" s="200" t="s">
        <v>1413</v>
      </c>
      <c r="I186" s="200" t="s">
        <v>1414</v>
      </c>
      <c r="J186" s="200"/>
      <c r="K186" s="244"/>
    </row>
    <row r="187" spans="2:11" customFormat="1" ht="15" customHeight="1">
      <c r="B187" s="223"/>
      <c r="C187" s="200" t="s">
        <v>1415</v>
      </c>
      <c r="D187" s="200"/>
      <c r="E187" s="200"/>
      <c r="F187" s="221" t="s">
        <v>1339</v>
      </c>
      <c r="G187" s="200"/>
      <c r="H187" s="200" t="s">
        <v>1416</v>
      </c>
      <c r="I187" s="200" t="s">
        <v>1414</v>
      </c>
      <c r="J187" s="200"/>
      <c r="K187" s="244"/>
    </row>
    <row r="188" spans="2:11" customFormat="1" ht="15" customHeight="1">
      <c r="B188" s="223"/>
      <c r="C188" s="200" t="s">
        <v>1417</v>
      </c>
      <c r="D188" s="200"/>
      <c r="E188" s="200"/>
      <c r="F188" s="221" t="s">
        <v>1339</v>
      </c>
      <c r="G188" s="200"/>
      <c r="H188" s="200" t="s">
        <v>1418</v>
      </c>
      <c r="I188" s="200" t="s">
        <v>1414</v>
      </c>
      <c r="J188" s="200"/>
      <c r="K188" s="244"/>
    </row>
    <row r="189" spans="2:11" customFormat="1" ht="15" customHeight="1">
      <c r="B189" s="223"/>
      <c r="C189" s="257" t="s">
        <v>1419</v>
      </c>
      <c r="D189" s="200"/>
      <c r="E189" s="200"/>
      <c r="F189" s="221" t="s">
        <v>1339</v>
      </c>
      <c r="G189" s="200"/>
      <c r="H189" s="200" t="s">
        <v>1420</v>
      </c>
      <c r="I189" s="200" t="s">
        <v>1421</v>
      </c>
      <c r="J189" s="258" t="s">
        <v>1422</v>
      </c>
      <c r="K189" s="244"/>
    </row>
    <row r="190" spans="2:11" customFormat="1" ht="15" customHeight="1">
      <c r="B190" s="259"/>
      <c r="C190" s="260" t="s">
        <v>1423</v>
      </c>
      <c r="D190" s="261"/>
      <c r="E190" s="261"/>
      <c r="F190" s="262" t="s">
        <v>1339</v>
      </c>
      <c r="G190" s="261"/>
      <c r="H190" s="261" t="s">
        <v>1424</v>
      </c>
      <c r="I190" s="261" t="s">
        <v>1421</v>
      </c>
      <c r="J190" s="263" t="s">
        <v>1422</v>
      </c>
      <c r="K190" s="264"/>
    </row>
    <row r="191" spans="2:11" customFormat="1" ht="15" customHeight="1">
      <c r="B191" s="223"/>
      <c r="C191" s="257" t="s">
        <v>47</v>
      </c>
      <c r="D191" s="200"/>
      <c r="E191" s="200"/>
      <c r="F191" s="221" t="s">
        <v>1333</v>
      </c>
      <c r="G191" s="200"/>
      <c r="H191" s="197" t="s">
        <v>1425</v>
      </c>
      <c r="I191" s="200" t="s">
        <v>1426</v>
      </c>
      <c r="J191" s="200"/>
      <c r="K191" s="244"/>
    </row>
    <row r="192" spans="2:11" customFormat="1" ht="15" customHeight="1">
      <c r="B192" s="223"/>
      <c r="C192" s="257" t="s">
        <v>1427</v>
      </c>
      <c r="D192" s="200"/>
      <c r="E192" s="200"/>
      <c r="F192" s="221" t="s">
        <v>1333</v>
      </c>
      <c r="G192" s="200"/>
      <c r="H192" s="200" t="s">
        <v>1428</v>
      </c>
      <c r="I192" s="200" t="s">
        <v>1368</v>
      </c>
      <c r="J192" s="200"/>
      <c r="K192" s="244"/>
    </row>
    <row r="193" spans="2:11" customFormat="1" ht="15" customHeight="1">
      <c r="B193" s="223"/>
      <c r="C193" s="257" t="s">
        <v>1429</v>
      </c>
      <c r="D193" s="200"/>
      <c r="E193" s="200"/>
      <c r="F193" s="221" t="s">
        <v>1333</v>
      </c>
      <c r="G193" s="200"/>
      <c r="H193" s="200" t="s">
        <v>1430</v>
      </c>
      <c r="I193" s="200" t="s">
        <v>1368</v>
      </c>
      <c r="J193" s="200"/>
      <c r="K193" s="244"/>
    </row>
    <row r="194" spans="2:11" customFormat="1" ht="15" customHeight="1">
      <c r="B194" s="223"/>
      <c r="C194" s="257" t="s">
        <v>1431</v>
      </c>
      <c r="D194" s="200"/>
      <c r="E194" s="200"/>
      <c r="F194" s="221" t="s">
        <v>1339</v>
      </c>
      <c r="G194" s="200"/>
      <c r="H194" s="200" t="s">
        <v>1432</v>
      </c>
      <c r="I194" s="200" t="s">
        <v>1368</v>
      </c>
      <c r="J194" s="200"/>
      <c r="K194" s="244"/>
    </row>
    <row r="195" spans="2:11" customFormat="1" ht="15" customHeight="1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2.2">
      <c r="B200" s="192"/>
      <c r="C200" s="316" t="s">
        <v>1433</v>
      </c>
      <c r="D200" s="316"/>
      <c r="E200" s="316"/>
      <c r="F200" s="316"/>
      <c r="G200" s="316"/>
      <c r="H200" s="316"/>
      <c r="I200" s="316"/>
      <c r="J200" s="316"/>
      <c r="K200" s="193"/>
    </row>
    <row r="201" spans="2:11" customFormat="1" ht="25.5" customHeight="1">
      <c r="B201" s="192"/>
      <c r="C201" s="266" t="s">
        <v>1434</v>
      </c>
      <c r="D201" s="266"/>
      <c r="E201" s="266"/>
      <c r="F201" s="266" t="s">
        <v>1435</v>
      </c>
      <c r="G201" s="267"/>
      <c r="H201" s="319" t="s">
        <v>1436</v>
      </c>
      <c r="I201" s="319"/>
      <c r="J201" s="319"/>
      <c r="K201" s="193"/>
    </row>
    <row r="202" spans="2:11" customFormat="1" ht="5.25" customHeight="1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>
      <c r="B203" s="223"/>
      <c r="C203" s="200" t="s">
        <v>1426</v>
      </c>
      <c r="D203" s="200"/>
      <c r="E203" s="200"/>
      <c r="F203" s="221" t="s">
        <v>48</v>
      </c>
      <c r="G203" s="200"/>
      <c r="H203" s="320" t="s">
        <v>1437</v>
      </c>
      <c r="I203" s="320"/>
      <c r="J203" s="320"/>
      <c r="K203" s="244"/>
    </row>
    <row r="204" spans="2:11" customFormat="1" ht="15" customHeight="1">
      <c r="B204" s="223"/>
      <c r="C204" s="200"/>
      <c r="D204" s="200"/>
      <c r="E204" s="200"/>
      <c r="F204" s="221" t="s">
        <v>49</v>
      </c>
      <c r="G204" s="200"/>
      <c r="H204" s="320" t="s">
        <v>1438</v>
      </c>
      <c r="I204" s="320"/>
      <c r="J204" s="320"/>
      <c r="K204" s="244"/>
    </row>
    <row r="205" spans="2:11" customFormat="1" ht="15" customHeight="1">
      <c r="B205" s="223"/>
      <c r="C205" s="200"/>
      <c r="D205" s="200"/>
      <c r="E205" s="200"/>
      <c r="F205" s="221" t="s">
        <v>52</v>
      </c>
      <c r="G205" s="200"/>
      <c r="H205" s="320" t="s">
        <v>1439</v>
      </c>
      <c r="I205" s="320"/>
      <c r="J205" s="320"/>
      <c r="K205" s="244"/>
    </row>
    <row r="206" spans="2:11" customFormat="1" ht="15" customHeight="1">
      <c r="B206" s="223"/>
      <c r="C206" s="200"/>
      <c r="D206" s="200"/>
      <c r="E206" s="200"/>
      <c r="F206" s="221" t="s">
        <v>50</v>
      </c>
      <c r="G206" s="200"/>
      <c r="H206" s="320" t="s">
        <v>1440</v>
      </c>
      <c r="I206" s="320"/>
      <c r="J206" s="320"/>
      <c r="K206" s="244"/>
    </row>
    <row r="207" spans="2:11" customFormat="1" ht="15" customHeight="1">
      <c r="B207" s="223"/>
      <c r="C207" s="200"/>
      <c r="D207" s="200"/>
      <c r="E207" s="200"/>
      <c r="F207" s="221" t="s">
        <v>51</v>
      </c>
      <c r="G207" s="200"/>
      <c r="H207" s="320" t="s">
        <v>1441</v>
      </c>
      <c r="I207" s="320"/>
      <c r="J207" s="320"/>
      <c r="K207" s="244"/>
    </row>
    <row r="208" spans="2:11" customFormat="1" ht="15" customHeight="1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>
      <c r="B209" s="223"/>
      <c r="C209" s="200" t="s">
        <v>1380</v>
      </c>
      <c r="D209" s="200"/>
      <c r="E209" s="200"/>
      <c r="F209" s="221" t="s">
        <v>84</v>
      </c>
      <c r="G209" s="200"/>
      <c r="H209" s="320" t="s">
        <v>1442</v>
      </c>
      <c r="I209" s="320"/>
      <c r="J209" s="320"/>
      <c r="K209" s="244"/>
    </row>
    <row r="210" spans="2:11" customFormat="1" ht="15" customHeight="1">
      <c r="B210" s="223"/>
      <c r="C210" s="200"/>
      <c r="D210" s="200"/>
      <c r="E210" s="200"/>
      <c r="F210" s="221" t="s">
        <v>1275</v>
      </c>
      <c r="G210" s="200"/>
      <c r="H210" s="320" t="s">
        <v>1276</v>
      </c>
      <c r="I210" s="320"/>
      <c r="J210" s="320"/>
      <c r="K210" s="244"/>
    </row>
    <row r="211" spans="2:11" customFormat="1" ht="15" customHeight="1">
      <c r="B211" s="223"/>
      <c r="C211" s="200"/>
      <c r="D211" s="200"/>
      <c r="E211" s="200"/>
      <c r="F211" s="221" t="s">
        <v>1273</v>
      </c>
      <c r="G211" s="200"/>
      <c r="H211" s="320" t="s">
        <v>1443</v>
      </c>
      <c r="I211" s="320"/>
      <c r="J211" s="320"/>
      <c r="K211" s="244"/>
    </row>
    <row r="212" spans="2:11" customFormat="1" ht="15" customHeight="1">
      <c r="B212" s="268"/>
      <c r="C212" s="200"/>
      <c r="D212" s="200"/>
      <c r="E212" s="200"/>
      <c r="F212" s="221" t="s">
        <v>1277</v>
      </c>
      <c r="G212" s="257"/>
      <c r="H212" s="321" t="s">
        <v>1278</v>
      </c>
      <c r="I212" s="321"/>
      <c r="J212" s="321"/>
      <c r="K212" s="269"/>
    </row>
    <row r="213" spans="2:11" customFormat="1" ht="15" customHeight="1">
      <c r="B213" s="268"/>
      <c r="C213" s="200"/>
      <c r="D213" s="200"/>
      <c r="E213" s="200"/>
      <c r="F213" s="221" t="s">
        <v>1279</v>
      </c>
      <c r="G213" s="257"/>
      <c r="H213" s="321" t="s">
        <v>1444</v>
      </c>
      <c r="I213" s="321"/>
      <c r="J213" s="321"/>
      <c r="K213" s="269"/>
    </row>
    <row r="214" spans="2:11" customFormat="1" ht="15" customHeight="1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>
      <c r="B215" s="268"/>
      <c r="C215" s="200" t="s">
        <v>1404</v>
      </c>
      <c r="D215" s="200"/>
      <c r="E215" s="200"/>
      <c r="F215" s="221">
        <v>1</v>
      </c>
      <c r="G215" s="257"/>
      <c r="H215" s="321" t="s">
        <v>1445</v>
      </c>
      <c r="I215" s="321"/>
      <c r="J215" s="321"/>
      <c r="K215" s="269"/>
    </row>
    <row r="216" spans="2:11" customFormat="1" ht="15" customHeight="1">
      <c r="B216" s="268"/>
      <c r="C216" s="200"/>
      <c r="D216" s="200"/>
      <c r="E216" s="200"/>
      <c r="F216" s="221">
        <v>2</v>
      </c>
      <c r="G216" s="257"/>
      <c r="H216" s="321" t="s">
        <v>1446</v>
      </c>
      <c r="I216" s="321"/>
      <c r="J216" s="321"/>
      <c r="K216" s="269"/>
    </row>
    <row r="217" spans="2:11" customFormat="1" ht="15" customHeight="1">
      <c r="B217" s="268"/>
      <c r="C217" s="200"/>
      <c r="D217" s="200"/>
      <c r="E217" s="200"/>
      <c r="F217" s="221">
        <v>3</v>
      </c>
      <c r="G217" s="257"/>
      <c r="H217" s="321" t="s">
        <v>1447</v>
      </c>
      <c r="I217" s="321"/>
      <c r="J217" s="321"/>
      <c r="K217" s="269"/>
    </row>
    <row r="218" spans="2:11" customFormat="1" ht="15" customHeight="1">
      <c r="B218" s="268"/>
      <c r="C218" s="200"/>
      <c r="D218" s="200"/>
      <c r="E218" s="200"/>
      <c r="F218" s="221">
        <v>4</v>
      </c>
      <c r="G218" s="257"/>
      <c r="H218" s="321" t="s">
        <v>1448</v>
      </c>
      <c r="I218" s="321"/>
      <c r="J218" s="321"/>
      <c r="K218" s="269"/>
    </row>
    <row r="219" spans="2:11" customFormat="1" ht="12.75" customHeight="1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101 - Rekonstrukce kom...</vt:lpstr>
      <vt:lpstr>SO 301 - Odvodnění komuni...</vt:lpstr>
      <vt:lpstr>SO 401 - Veřejné osvětlení</vt:lpstr>
      <vt:lpstr>VRN - VRN</vt:lpstr>
      <vt:lpstr>Pokyny pro vyplnění</vt:lpstr>
      <vt:lpstr>'Rekapitulace stavby'!Názvy_tisku</vt:lpstr>
      <vt:lpstr>'SO 101 - Rekonstrukce kom...'!Názvy_tisku</vt:lpstr>
      <vt:lpstr>'SO 301 - Odvodnění komuni...'!Názvy_tisku</vt:lpstr>
      <vt:lpstr>'SO 401 - Veřejné osvětlení'!Názvy_tisku</vt:lpstr>
      <vt:lpstr>'VRN - VRN'!Názvy_tisku</vt:lpstr>
      <vt:lpstr>'Pokyny pro vyplnění'!Oblast_tisku</vt:lpstr>
      <vt:lpstr>'Rekapitulace stavby'!Oblast_tisku</vt:lpstr>
      <vt:lpstr>'SO 101 - Rekonstrukce kom...'!Oblast_tisku</vt:lpstr>
      <vt:lpstr>'SO 301 - Odvodnění komuni...'!Oblast_tisku</vt:lpstr>
      <vt:lpstr>'SO 401 - Veřejné osvětlení'!Oblast_tisku</vt:lpstr>
      <vt:lpstr>'VRN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PC-HP\Káťa</dc:creator>
  <cp:lastModifiedBy>Dalibor Deutsch</cp:lastModifiedBy>
  <dcterms:created xsi:type="dcterms:W3CDTF">2024-11-28T10:18:10Z</dcterms:created>
  <dcterms:modified xsi:type="dcterms:W3CDTF">2024-11-28T16:16:31Z</dcterms:modified>
</cp:coreProperties>
</file>